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9- JUSTIFICACION E129_24/00 129_24 Herr_web/0,7 E129_24 BLOQUE A/"/>
    </mc:Choice>
  </mc:AlternateContent>
  <xr:revisionPtr revIDLastSave="136" documentId="8_{7FDA1207-BCDE-4149-B472-0E6F8F1D815D}" xr6:coauthVersionLast="47" xr6:coauthVersionMax="47" xr10:uidLastSave="{04B11534-50D1-4611-BB3B-6944F65C2440}"/>
  <bookViews>
    <workbookView xWindow="-860" yWindow="0" windowWidth="10080" windowHeight="10080" xr2:uid="{6DF37D3F-81FF-4911-A530-35E961FF23E6}"/>
  </bookViews>
  <sheets>
    <sheet name="CALCULO LIM.SAL" sheetId="1" r:id="rId1"/>
    <sheet name="COMPROB_MSC" sheetId="2" r:id="rId2"/>
    <sheet name="EQUIV_CONV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1" l="1"/>
  <c r="J10" i="2"/>
  <c r="P10" i="2"/>
  <c r="D10" i="2"/>
  <c r="B12" i="2"/>
  <c r="C12" i="2" s="1"/>
  <c r="B13" i="2"/>
  <c r="C13" i="2" s="1"/>
  <c r="B14" i="2"/>
  <c r="C14" i="2" s="1"/>
  <c r="B15" i="2"/>
  <c r="C15" i="2" s="1"/>
  <c r="B11" i="2"/>
  <c r="C11" i="2" s="1"/>
  <c r="E13" i="2" l="1"/>
  <c r="E12" i="2"/>
  <c r="E11" i="2"/>
  <c r="E14" i="2"/>
  <c r="E15" i="2" l="1"/>
  <c r="H15" i="1" l="1"/>
  <c r="F15" i="1"/>
  <c r="I33" i="1"/>
  <c r="C33" i="1"/>
  <c r="E20" i="1"/>
  <c r="D20" i="1"/>
  <c r="E19" i="1"/>
  <c r="D19" i="1"/>
  <c r="E18" i="1"/>
  <c r="D18" i="1"/>
  <c r="E17" i="1"/>
  <c r="D17" i="1"/>
  <c r="E16" i="1"/>
  <c r="D16" i="1"/>
  <c r="G10" i="1"/>
  <c r="F18" i="1" l="1"/>
  <c r="H19" i="1"/>
  <c r="P19" i="1" s="1"/>
  <c r="I19" i="1" s="1"/>
  <c r="H20" i="1"/>
  <c r="H17" i="1"/>
  <c r="P17" i="1" s="1"/>
  <c r="I17" i="1" s="1"/>
  <c r="F20" i="1"/>
  <c r="O20" i="1" s="1"/>
  <c r="G20" i="1" s="1"/>
  <c r="F17" i="1"/>
  <c r="O17" i="1" s="1"/>
  <c r="G17" i="1" s="1"/>
  <c r="H16" i="1"/>
  <c r="P16" i="1" s="1"/>
  <c r="I16" i="1" s="1"/>
  <c r="H18" i="1"/>
  <c r="P18" i="1" s="1"/>
  <c r="I18" i="1" s="1"/>
  <c r="F16" i="1"/>
  <c r="O16" i="1" s="1"/>
  <c r="G16" i="1" s="1"/>
  <c r="O18" i="1"/>
  <c r="G18" i="1" s="1"/>
  <c r="F19" i="1"/>
  <c r="O19" i="1" s="1"/>
  <c r="G19" i="1" s="1"/>
  <c r="P20" i="1"/>
  <c r="I20" i="1" s="1"/>
  <c r="K33" i="1" l="1"/>
  <c r="J33" i="1"/>
  <c r="H29" i="1"/>
  <c r="M33" i="1"/>
  <c r="E33" i="1"/>
  <c r="D33" i="1"/>
  <c r="H33" i="1" l="1"/>
  <c r="F33" i="1"/>
  <c r="G33" i="1" s="1"/>
  <c r="G29" i="1"/>
  <c r="L29" i="1" s="1"/>
  <c r="L33" i="1" l="1"/>
  <c r="N33" i="1" s="1"/>
  <c r="J37" i="1" s="1"/>
  <c r="H37" i="1" s="1"/>
  <c r="M37" i="1" l="1"/>
  <c r="F37" i="1"/>
  <c r="K37" i="1"/>
  <c r="C37" i="1"/>
  <c r="N7" i="2" s="1"/>
  <c r="E37" i="1"/>
  <c r="D37" i="1"/>
  <c r="H7" i="2" l="1"/>
  <c r="G11" i="2" s="1"/>
  <c r="I11" i="2" s="1"/>
  <c r="G37" i="1"/>
  <c r="L37" i="1" s="1"/>
  <c r="M13" i="2"/>
  <c r="O13" i="2" s="1"/>
  <c r="M11" i="2"/>
  <c r="O11" i="2" s="1"/>
  <c r="M12" i="2"/>
  <c r="O12" i="2" s="1"/>
  <c r="M15" i="2"/>
  <c r="O15" i="2" s="1"/>
  <c r="M14" i="2"/>
  <c r="O14" i="2" s="1"/>
  <c r="G12" i="2" l="1"/>
  <c r="I12" i="2" s="1"/>
  <c r="J12" i="2" s="1"/>
  <c r="K12" i="2" s="1"/>
  <c r="G13" i="2"/>
  <c r="I13" i="2" s="1"/>
  <c r="J13" i="2" s="1"/>
  <c r="K13" i="2" s="1"/>
  <c r="G15" i="2"/>
  <c r="I15" i="2" s="1"/>
  <c r="J15" i="2" s="1"/>
  <c r="K15" i="2" s="1"/>
  <c r="G14" i="2"/>
  <c r="I14" i="2" s="1"/>
  <c r="J14" i="2" s="1"/>
  <c r="K14" i="2" s="1"/>
  <c r="P12" i="2"/>
  <c r="Q12" i="2" s="1"/>
  <c r="P14" i="2"/>
  <c r="Q14" i="2" s="1"/>
  <c r="P11" i="2"/>
  <c r="Q11" i="2" s="1"/>
  <c r="P13" i="2"/>
  <c r="Q13" i="2" s="1"/>
  <c r="J11" i="2"/>
  <c r="K11" i="2" s="1"/>
  <c r="P15" i="2"/>
  <c r="Q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O16" authorId="0" shapeId="0" xr:uid="{8F9A3E6D-5F3E-4A8B-AC6B-22131A7E363A}">
      <text>
        <r>
          <rPr>
            <b/>
            <sz val="9"/>
            <color indexed="81"/>
            <rFont val="Tahoma"/>
            <family val="2"/>
          </rPr>
          <t>FNA Clara Cuenca: 
CELDA ROJA: Aplicar el porcentaje resultante en celda A21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<sst xmlns="http://schemas.openxmlformats.org/spreadsheetml/2006/main" count="92" uniqueCount="76">
  <si>
    <t>GRUPO DE COTIZACIÓN</t>
  </si>
  <si>
    <t xml:space="preserve">NUMERO DE PAGAS </t>
  </si>
  <si>
    <t>BRUTO</t>
  </si>
  <si>
    <t>COSTE TOTAL-MES</t>
  </si>
  <si>
    <t>BRUTO ANUAL</t>
  </si>
  <si>
    <t>LIMITE BRUTO MES/14 PAGAS/40 HORAS</t>
  </si>
  <si>
    <t>LIMITE BRUTO MES/12 PAGAS/40 HORAS</t>
  </si>
  <si>
    <t>% A APLICAR LIMITE 14 PAGAS</t>
  </si>
  <si>
    <t>% A APLICAR LIMITE 12 PAGAS</t>
  </si>
  <si>
    <t>GRUPO II</t>
  </si>
  <si>
    <t>GRUPO III</t>
  </si>
  <si>
    <t>GRUPO IV</t>
  </si>
  <si>
    <t>JORNADA SEMANAL HORAS (Contrato/Imputada)</t>
  </si>
  <si>
    <t>RETENCIÓN IRPF 1</t>
  </si>
  <si>
    <t>SEG. SOCIAL TRABAJADOR 2</t>
  </si>
  <si>
    <t>SUELDO NETO 3</t>
  </si>
  <si>
    <t>SUELDO BRUTO 1+2+3 A</t>
  </si>
  <si>
    <t>CUOTAS S.SOCIAL EMPRESA B</t>
  </si>
  <si>
    <t>% APLICADO SOBRE BASE</t>
  </si>
  <si>
    <t>BASE DE COTIZACIÓN (especificar)</t>
  </si>
  <si>
    <t>BONIFICACIÓN CUOTAS S.SOCIAL C</t>
  </si>
  <si>
    <t>COSTE TOTAL MENSUAL A+B+C</t>
  </si>
  <si>
    <t>GRUPO 0</t>
  </si>
  <si>
    <t>GRUPO I</t>
  </si>
  <si>
    <t>COSTES MENSUALES DEL TRABAJADOR/A</t>
  </si>
  <si>
    <t>DATOS TRABAJADOR/A SEGÚN CONTRATO Y COSTE MENSUAL</t>
  </si>
  <si>
    <t>SEG SOC EMPRESA</t>
  </si>
  <si>
    <t>DATOS COSTES SALARIALES MES DEL TRABAJADOR/A  ---&gt;</t>
  </si>
  <si>
    <t>LIMITE   12 PAGAS</t>
  </si>
  <si>
    <t>TOPE SALARIAL 14 PAGAS</t>
  </si>
  <si>
    <t>Nº HORAS SEMANALES CONTRATO</t>
  </si>
  <si>
    <t>CUANDO EL RESULTADO DE LA COLUMNA % A APLICAR LIMITE 14 O 12 PAGAS INDICA "100% ADMITIDO" NO SE SUPERA EL LÍMITE SALARIAL</t>
  </si>
  <si>
    <t>100% ADMITIDO</t>
  </si>
  <si>
    <t>SOLO RELLENAR LAS  CELDAS EN COLOR AMARILLO</t>
  </si>
  <si>
    <t>HORAS</t>
  </si>
  <si>
    <t xml:space="preserve">SI SE SUPERA EL SALARIO, SE MOSTRARÁ EL PORCENTAJE A APLICAR PARA LOS CALCULOS CORRESPONDIENTES. </t>
  </si>
  <si>
    <t>TABLA CALCULOS PARA ANEXO III-B</t>
  </si>
  <si>
    <t>INDICAR EL IMPORTE TOTAL A IMPUTAR / MES</t>
  </si>
  <si>
    <t>Resultado automático del límite a aplicable</t>
  </si>
  <si>
    <t>14 PAGAS</t>
  </si>
  <si>
    <t>12 PAGAS</t>
  </si>
  <si>
    <t>Nº horas imputadas /mes</t>
  </si>
  <si>
    <t>Máximo admitido mes para las horas imputadas</t>
  </si>
  <si>
    <t>LIMTE SALARIAL ESTABLECIDO EN LA CONVOCTORIA - BRUTO ANUAL</t>
  </si>
  <si>
    <t>Sueldo máximo
mes</t>
  </si>
  <si>
    <t>Seguridad 
Social max mes</t>
  </si>
  <si>
    <t>COSTE TOTAL MÁXIMO ADMITIDO /MES</t>
  </si>
  <si>
    <t>Coste total maximo admitido anual</t>
  </si>
  <si>
    <t>Sueldo bruto</t>
  </si>
  <si>
    <t>Seguridad 
Social</t>
  </si>
  <si>
    <t>Coste total máximo admitido anual</t>
  </si>
  <si>
    <t>Sueldo bruto máximo
mes</t>
  </si>
  <si>
    <t>COSTE TOTAL MÁXIMO ADMITIDO / MES</t>
  </si>
  <si>
    <t>14 pagas
40 h/semana</t>
  </si>
  <si>
    <t>GRUPO 1</t>
  </si>
  <si>
    <t>GRUPO 2</t>
  </si>
  <si>
    <t>GRUPO 3</t>
  </si>
  <si>
    <t>GRUPO 4</t>
  </si>
  <si>
    <t xml:space="preserve">COSTE TOTAL MÁXIMO ADMITIDO /MES </t>
  </si>
  <si>
    <t>RETRIBUCIONES IMPUTABLES A LA SUBVENCIÓN                              E129-24</t>
  </si>
  <si>
    <t>TABLA DE COMPROBACIÓN DEL MINISTERIO E129-24</t>
  </si>
  <si>
    <t>TABLA PARA CALCULAR EL LIMITE SALARIAL</t>
  </si>
  <si>
    <r>
      <t xml:space="preserve">¿COMO INTERPRETAR EL RESULTADO DE LAS COLUMNAS  </t>
    </r>
    <r>
      <rPr>
        <b/>
        <sz val="16"/>
        <color theme="9" tint="-0.499984740745262"/>
        <rFont val="Calibri"/>
        <family val="2"/>
        <scheme val="minor"/>
      </rPr>
      <t xml:space="preserve">"% A APLICAR"? </t>
    </r>
    <r>
      <rPr>
        <b/>
        <sz val="16"/>
        <rFont val="Calibri"/>
        <family val="2"/>
        <scheme val="minor"/>
      </rPr>
      <t xml:space="preserve">           </t>
    </r>
    <r>
      <rPr>
        <b/>
        <sz val="16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</t>
    </r>
  </si>
  <si>
    <r>
      <t>Ejemplo:</t>
    </r>
    <r>
      <rPr>
        <sz val="16"/>
        <rFont val="Calibri"/>
        <family val="2"/>
        <scheme val="minor"/>
      </rPr>
      <t xml:space="preserve"> Grupo I-14 pagas: </t>
    </r>
    <r>
      <rPr>
        <b/>
        <sz val="16"/>
        <color rgb="FFC00000"/>
        <rFont val="Calibri"/>
        <family val="2"/>
        <scheme val="minor"/>
      </rPr>
      <t>99,7760%</t>
    </r>
  </si>
  <si>
    <t>CALCULOS LIMITE SALARIAL        E_129-24</t>
  </si>
  <si>
    <t>CALCULO  PROPORC EXTRA (si procede para 14 pagas)*</t>
  </si>
  <si>
    <t>Ejemplo: Nomina extra de junio: se imputará el sumatorio de este resultado de los meses imputados de enero a junio.</t>
  </si>
  <si>
    <t>* CALCULO PAGA EXTRA - IMPORTES</t>
  </si>
  <si>
    <t xml:space="preserve">El cálculo proporcional extra se ofrece para aquellos trabajadores con 14 pagas. </t>
  </si>
  <si>
    <t>El importe a imputar en la nómina paga extra de junio o diciembre, será el resultado de la suma de estos importes de los 6 meses anteriores.</t>
  </si>
  <si>
    <t>ANEXO III-B*</t>
  </si>
  <si>
    <t>* ESTOS DATOS SE TRASPASAN AL ANEXO III-B</t>
  </si>
  <si>
    <t>CALCULO PROPORC EXTRA</t>
  </si>
  <si>
    <t>% A APLICAR PARA CADA CONCEPTO NOMINA</t>
  </si>
  <si>
    <r>
      <rPr>
        <b/>
        <u/>
        <sz val="14"/>
        <rFont val="Calibri"/>
        <family val="2"/>
        <scheme val="minor"/>
      </rPr>
      <t>Tabla comprobación del Ministerio: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Esta tabla establece el límite admisible de salario bruto y seguridad social para las horas imputadas. Si no se supera el resultado para las horas imputadas, (COSTE TOTAL MÁXIMO ADMITIDO /MES) el gasto está dentro de los costes subvencionables y admisibles. Se ofrece esta tabla como tabla de comprobación final.</t>
    </r>
    <r>
      <rPr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TODOS LOS IMPORTES ESTAN COMBINADOS CON LA TABLA ANTERIOR</t>
    </r>
  </si>
  <si>
    <r>
      <t xml:space="preserve">INDICAR EL PORCENTAJE A APLICAR </t>
    </r>
    <r>
      <rPr>
        <b/>
        <sz val="28"/>
        <color theme="0"/>
        <rFont val="Calibri"/>
        <family val="2"/>
        <scheme val="minor"/>
      </rPr>
      <t xml:space="preserve">(RESULTADO TABLA ANTERIOR COLUMNA "% A APLICAR")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</si>
</sst>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000000"/>
    <numFmt numFmtId="165" formatCode="_-* #,##0.00\ [$€-C0A]_-;\-* #,##0.00\ [$€-C0A]_-;_-* &quot;-&quot;??\ [$€-C0A]_-;_-@_-"/>
    <numFmt numFmtId="166" formatCode="#,##0.00\ &quot;€&quot;"/>
    <numFmt numFmtId="167" formatCode="0.0000%"/>
    <numFmt numFmtId="168" formatCode="_-* #,##0.00000\ &quot;€&quot;_-;\-* #,##0.00000\ &quot;€&quot;_-;_-* &quot;-&quot;??\ &quot;€&quot;_-;_-@_-"/>
    <numFmt numFmtId="169" formatCode="0.0000"/>
    <numFmt numFmtId="170" formatCode="0.000%"/>
    <numFmt numFmtId="171" formatCode="#,##0.00_ ;[Red]\-#,##0.00\ "/>
    <numFmt numFmtId="172" formatCode="0.00_ ;[Red]\-0.0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2"/>
      <color theme="0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22"/>
      <color theme="1"/>
      <name val="Courier New"/>
      <family val="3"/>
    </font>
    <font>
      <b/>
      <sz val="20"/>
      <name val="Calibri"/>
      <family val="2"/>
      <scheme val="minor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169" fontId="0" fillId="0" borderId="0" xfId="0" applyNumberFormat="1"/>
    <xf numFmtId="0" fontId="15" fillId="15" borderId="19" xfId="0" applyFont="1" applyFill="1" applyBorder="1" applyAlignment="1">
      <alignment horizontal="center" vertical="center" wrapText="1"/>
    </xf>
    <xf numFmtId="0" fontId="15" fillId="15" borderId="20" xfId="0" applyFont="1" applyFill="1" applyBorder="1" applyAlignment="1">
      <alignment horizontal="center" vertical="center" wrapText="1"/>
    </xf>
    <xf numFmtId="170" fontId="9" fillId="0" borderId="25" xfId="2" applyNumberFormat="1" applyFont="1" applyFill="1" applyBorder="1" applyAlignment="1" applyProtection="1">
      <alignment horizontal="center" vertical="center"/>
    </xf>
    <xf numFmtId="9" fontId="0" fillId="0" borderId="0" xfId="0" applyNumberFormat="1"/>
    <xf numFmtId="170" fontId="9" fillId="0" borderId="9" xfId="2" applyNumberFormat="1" applyFont="1" applyFill="1" applyBorder="1" applyAlignment="1" applyProtection="1">
      <alignment horizontal="center" vertical="center"/>
    </xf>
    <xf numFmtId="0" fontId="15" fillId="15" borderId="5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4" fontId="0" fillId="0" borderId="0" xfId="0" applyNumberFormat="1"/>
    <xf numFmtId="0" fontId="18" fillId="7" borderId="9" xfId="0" applyFont="1" applyFill="1" applyBorder="1" applyAlignment="1">
      <alignment vertical="center" wrapText="1"/>
    </xf>
    <xf numFmtId="169" fontId="18" fillId="11" borderId="9" xfId="0" applyNumberFormat="1" applyFont="1" applyFill="1" applyBorder="1" applyAlignment="1">
      <alignment horizontal="center" vertical="center"/>
    </xf>
    <xf numFmtId="10" fontId="18" fillId="11" borderId="9" xfId="2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8" fillId="7" borderId="9" xfId="0" applyFont="1" applyFill="1" applyBorder="1" applyAlignment="1">
      <alignment vertical="center"/>
    </xf>
    <xf numFmtId="166" fontId="18" fillId="7" borderId="9" xfId="0" applyNumberFormat="1" applyFont="1" applyFill="1" applyBorder="1" applyAlignment="1">
      <alignment vertical="center"/>
    </xf>
    <xf numFmtId="166" fontId="25" fillId="23" borderId="9" xfId="0" applyNumberFormat="1" applyFont="1" applyFill="1" applyBorder="1" applyAlignment="1">
      <alignment vertical="center"/>
    </xf>
    <xf numFmtId="166" fontId="24" fillId="23" borderId="9" xfId="0" applyNumberFormat="1" applyFont="1" applyFill="1" applyBorder="1" applyAlignment="1">
      <alignment vertical="center"/>
    </xf>
    <xf numFmtId="166" fontId="24" fillId="22" borderId="9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4" fontId="12" fillId="0" borderId="0" xfId="1" applyFont="1" applyAlignment="1" applyProtection="1">
      <alignment vertical="center"/>
    </xf>
    <xf numFmtId="166" fontId="0" fillId="0" borderId="0" xfId="0" applyNumberFormat="1"/>
    <xf numFmtId="49" fontId="0" fillId="0" borderId="0" xfId="0" applyNumberFormat="1"/>
    <xf numFmtId="0" fontId="26" fillId="0" borderId="0" xfId="0" applyFont="1"/>
    <xf numFmtId="166" fontId="2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9" fontId="27" fillId="0" borderId="0" xfId="0" applyNumberFormat="1" applyFont="1" applyAlignment="1">
      <alignment horizontal="left"/>
    </xf>
    <xf numFmtId="2" fontId="27" fillId="0" borderId="0" xfId="0" applyNumberFormat="1" applyFont="1"/>
    <xf numFmtId="172" fontId="27" fillId="0" borderId="0" xfId="0" applyNumberFormat="1" applyFont="1"/>
    <xf numFmtId="49" fontId="27" fillId="0" borderId="0" xfId="0" applyNumberFormat="1" applyFont="1" applyAlignment="1">
      <alignment horizontal="right"/>
    </xf>
    <xf numFmtId="49" fontId="26" fillId="0" borderId="0" xfId="0" applyNumberFormat="1" applyFont="1" applyAlignment="1">
      <alignment horizontal="right"/>
    </xf>
    <xf numFmtId="49" fontId="27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2" fontId="0" fillId="0" borderId="0" xfId="0" applyNumberFormat="1"/>
    <xf numFmtId="4" fontId="0" fillId="0" borderId="0" xfId="0" applyNumberFormat="1"/>
    <xf numFmtId="171" fontId="0" fillId="0" borderId="0" xfId="0" applyNumberFormat="1"/>
    <xf numFmtId="49" fontId="26" fillId="0" borderId="0" xfId="0" applyNumberFormat="1" applyFont="1" applyAlignment="1">
      <alignment horizontal="left"/>
    </xf>
    <xf numFmtId="49" fontId="26" fillId="0" borderId="0" xfId="0" applyNumberFormat="1" applyFont="1"/>
    <xf numFmtId="8" fontId="0" fillId="0" borderId="0" xfId="0" applyNumberFormat="1"/>
    <xf numFmtId="8" fontId="2" fillId="0" borderId="0" xfId="0" applyNumberFormat="1" applyFont="1"/>
    <xf numFmtId="8" fontId="26" fillId="0" borderId="0" xfId="0" applyNumberFormat="1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0" fillId="24" borderId="0" xfId="0" applyFill="1"/>
    <xf numFmtId="0" fontId="2" fillId="24" borderId="0" xfId="0" applyFont="1" applyFill="1"/>
    <xf numFmtId="0" fontId="27" fillId="24" borderId="0" xfId="0" applyFont="1" applyFill="1"/>
    <xf numFmtId="4" fontId="0" fillId="24" borderId="0" xfId="0" applyNumberFormat="1" applyFill="1"/>
    <xf numFmtId="171" fontId="26" fillId="24" borderId="0" xfId="0" applyNumberFormat="1" applyFont="1" applyFill="1"/>
    <xf numFmtId="172" fontId="0" fillId="0" borderId="0" xfId="0" applyNumberFormat="1"/>
    <xf numFmtId="0" fontId="29" fillId="0" borderId="0" xfId="0" applyFont="1"/>
    <xf numFmtId="0" fontId="19" fillId="0" borderId="0" xfId="0" applyFont="1" applyAlignment="1">
      <alignment horizontal="center"/>
    </xf>
    <xf numFmtId="0" fontId="29" fillId="3" borderId="1" xfId="0" applyFont="1" applyFill="1" applyBorder="1"/>
    <xf numFmtId="0" fontId="30" fillId="0" borderId="0" xfId="0" applyFont="1"/>
    <xf numFmtId="164" fontId="29" fillId="0" borderId="0" xfId="0" applyNumberFormat="1" applyFont="1"/>
    <xf numFmtId="0" fontId="32" fillId="0" borderId="11" xfId="0" applyFont="1" applyBorder="1" applyAlignment="1">
      <alignment vertical="center"/>
    </xf>
    <xf numFmtId="165" fontId="32" fillId="0" borderId="12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14" xfId="0" applyFont="1" applyBorder="1" applyAlignment="1">
      <alignment vertical="center"/>
    </xf>
    <xf numFmtId="0" fontId="28" fillId="5" borderId="13" xfId="0" applyFont="1" applyFill="1" applyBorder="1" applyAlignment="1">
      <alignment vertical="center"/>
    </xf>
    <xf numFmtId="165" fontId="28" fillId="5" borderId="0" xfId="0" applyNumberFormat="1" applyFont="1" applyFill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5" borderId="15" xfId="0" applyFont="1" applyFill="1" applyBorder="1"/>
    <xf numFmtId="165" fontId="28" fillId="5" borderId="16" xfId="0" applyNumberFormat="1" applyFont="1" applyFill="1" applyBorder="1"/>
    <xf numFmtId="44" fontId="30" fillId="0" borderId="0" xfId="1" applyFont="1"/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left" vertical="center" indent="4"/>
    </xf>
    <xf numFmtId="9" fontId="29" fillId="0" borderId="0" xfId="2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44" fontId="19" fillId="0" borderId="0" xfId="1" applyFont="1" applyBorder="1" applyAlignment="1">
      <alignment vertical="center"/>
    </xf>
    <xf numFmtId="44" fontId="29" fillId="0" borderId="0" xfId="1" applyFont="1" applyBorder="1"/>
    <xf numFmtId="10" fontId="29" fillId="0" borderId="0" xfId="2" applyNumberFormat="1" applyFont="1" applyFill="1" applyBorder="1" applyAlignment="1" applyProtection="1">
      <alignment vertical="center"/>
    </xf>
    <xf numFmtId="44" fontId="30" fillId="0" borderId="0" xfId="1" applyFont="1" applyBorder="1" applyAlignment="1" applyProtection="1">
      <alignment vertical="center"/>
    </xf>
    <xf numFmtId="165" fontId="17" fillId="11" borderId="9" xfId="1" applyNumberFormat="1" applyFont="1" applyFill="1" applyBorder="1" applyAlignment="1" applyProtection="1">
      <alignment vertical="center"/>
    </xf>
    <xf numFmtId="10" fontId="17" fillId="11" borderId="9" xfId="2" applyNumberFormat="1" applyFont="1" applyFill="1" applyBorder="1" applyAlignment="1" applyProtection="1">
      <alignment vertical="center"/>
    </xf>
    <xf numFmtId="44" fontId="17" fillId="11" borderId="9" xfId="1" applyFont="1" applyFill="1" applyBorder="1" applyAlignment="1" applyProtection="1">
      <alignment vertical="center"/>
    </xf>
    <xf numFmtId="44" fontId="17" fillId="11" borderId="9" xfId="1" applyFont="1" applyFill="1" applyBorder="1" applyAlignment="1" applyProtection="1">
      <alignment horizontal="center" vertical="center"/>
    </xf>
    <xf numFmtId="0" fontId="35" fillId="5" borderId="18" xfId="0" applyFont="1" applyFill="1" applyBorder="1" applyAlignment="1">
      <alignment vertical="center"/>
    </xf>
    <xf numFmtId="0" fontId="35" fillId="5" borderId="19" xfId="0" applyFont="1" applyFill="1" applyBorder="1" applyAlignment="1">
      <alignment horizontal="center" vertical="center" wrapText="1"/>
    </xf>
    <xf numFmtId="0" fontId="35" fillId="14" borderId="27" xfId="0" applyFont="1" applyFill="1" applyBorder="1" applyAlignment="1">
      <alignment horizontal="center" vertical="center" wrapText="1"/>
    </xf>
    <xf numFmtId="0" fontId="35" fillId="14" borderId="32" xfId="0" applyFont="1" applyFill="1" applyBorder="1" applyAlignment="1">
      <alignment horizontal="center" vertical="center" wrapText="1"/>
    </xf>
    <xf numFmtId="0" fontId="35" fillId="5" borderId="23" xfId="0" applyFont="1" applyFill="1" applyBorder="1" applyAlignment="1">
      <alignment vertical="center"/>
    </xf>
    <xf numFmtId="0" fontId="35" fillId="5" borderId="5" xfId="0" applyFont="1" applyFill="1" applyBorder="1" applyAlignment="1">
      <alignment horizontal="center" vertical="center" wrapText="1"/>
    </xf>
    <xf numFmtId="0" fontId="36" fillId="18" borderId="6" xfId="0" applyFont="1" applyFill="1" applyBorder="1" applyAlignment="1">
      <alignment horizontal="center" vertical="center" wrapText="1"/>
    </xf>
    <xf numFmtId="0" fontId="36" fillId="18" borderId="8" xfId="0" applyFont="1" applyFill="1" applyBorder="1" applyAlignment="1">
      <alignment horizontal="center" vertical="center" wrapText="1"/>
    </xf>
    <xf numFmtId="0" fontId="35" fillId="5" borderId="22" xfId="0" applyFont="1" applyFill="1" applyBorder="1" applyAlignment="1">
      <alignment vertical="center"/>
    </xf>
    <xf numFmtId="166" fontId="35" fillId="5" borderId="9" xfId="0" applyNumberFormat="1" applyFont="1" applyFill="1" applyBorder="1" applyAlignment="1">
      <alignment horizontal="left" vertical="center"/>
    </xf>
    <xf numFmtId="165" fontId="37" fillId="19" borderId="25" xfId="0" applyNumberFormat="1" applyFont="1" applyFill="1" applyBorder="1" applyAlignment="1">
      <alignment horizontal="center" vertical="center" wrapText="1"/>
    </xf>
    <xf numFmtId="0" fontId="16" fillId="0" borderId="30" xfId="2" applyNumberFormat="1" applyFont="1" applyBorder="1" applyAlignment="1" applyProtection="1">
      <alignment horizontal="center" vertical="center"/>
    </xf>
    <xf numFmtId="165" fontId="37" fillId="19" borderId="33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31" xfId="2" applyNumberFormat="1" applyFont="1" applyBorder="1" applyAlignment="1" applyProtection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8" fillId="6" borderId="23" xfId="0" applyFont="1" applyFill="1" applyBorder="1" applyAlignment="1">
      <alignment vertical="center"/>
    </xf>
    <xf numFmtId="166" fontId="38" fillId="6" borderId="5" xfId="0" applyNumberFormat="1" applyFont="1" applyFill="1" applyBorder="1" applyAlignment="1">
      <alignment horizontal="left" vertical="center"/>
    </xf>
    <xf numFmtId="165" fontId="16" fillId="6" borderId="6" xfId="0" applyNumberFormat="1" applyFont="1" applyFill="1" applyBorder="1" applyAlignment="1">
      <alignment horizontal="center" vertical="center" wrapText="1"/>
    </xf>
    <xf numFmtId="9" fontId="7" fillId="6" borderId="7" xfId="2" applyFont="1" applyFill="1" applyBorder="1" applyAlignment="1" applyProtection="1">
      <alignment horizontal="center" vertical="center"/>
    </xf>
    <xf numFmtId="165" fontId="16" fillId="6" borderId="8" xfId="0" applyNumberFormat="1" applyFont="1" applyFill="1" applyBorder="1" applyAlignment="1">
      <alignment horizontal="center" vertical="center" wrapText="1"/>
    </xf>
    <xf numFmtId="9" fontId="16" fillId="6" borderId="24" xfId="2" applyFont="1" applyFill="1" applyBorder="1" applyAlignment="1" applyProtection="1">
      <alignment horizontal="center" vertical="center"/>
    </xf>
    <xf numFmtId="0" fontId="38" fillId="6" borderId="13" xfId="0" applyFont="1" applyFill="1" applyBorder="1" applyAlignment="1">
      <alignment vertical="center"/>
    </xf>
    <xf numFmtId="166" fontId="38" fillId="6" borderId="0" xfId="0" applyNumberFormat="1" applyFont="1" applyFill="1" applyAlignment="1">
      <alignment horizontal="left" vertical="center"/>
    </xf>
    <xf numFmtId="165" fontId="16" fillId="6" borderId="0" xfId="0" applyNumberFormat="1" applyFont="1" applyFill="1" applyAlignment="1">
      <alignment horizontal="center" vertical="center" wrapText="1"/>
    </xf>
    <xf numFmtId="9" fontId="7" fillId="6" borderId="0" xfId="2" applyFont="1" applyFill="1" applyBorder="1" applyAlignment="1" applyProtection="1">
      <alignment horizontal="center" vertical="center"/>
    </xf>
    <xf numFmtId="9" fontId="7" fillId="6" borderId="14" xfId="2" applyFont="1" applyFill="1" applyBorder="1" applyAlignment="1" applyProtection="1">
      <alignment horizontal="center" vertical="center"/>
    </xf>
    <xf numFmtId="0" fontId="21" fillId="16" borderId="21" xfId="0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28" fillId="5" borderId="10" xfId="0" applyFont="1" applyFill="1" applyBorder="1" applyAlignment="1">
      <alignment vertical="center"/>
    </xf>
    <xf numFmtId="0" fontId="28" fillId="5" borderId="11" xfId="0" applyFont="1" applyFill="1" applyBorder="1" applyAlignment="1">
      <alignment vertical="center"/>
    </xf>
    <xf numFmtId="0" fontId="7" fillId="0" borderId="0" xfId="0" applyFont="1"/>
    <xf numFmtId="0" fontId="7" fillId="0" borderId="34" xfId="0" applyFont="1" applyBorder="1"/>
    <xf numFmtId="0" fontId="0" fillId="0" borderId="36" xfId="0" applyBorder="1"/>
    <xf numFmtId="0" fontId="7" fillId="0" borderId="6" xfId="0" applyFont="1" applyBorder="1"/>
    <xf numFmtId="0" fontId="0" fillId="0" borderId="8" xfId="0" applyBorder="1"/>
    <xf numFmtId="0" fontId="0" fillId="0" borderId="28" xfId="0" applyBorder="1"/>
    <xf numFmtId="0" fontId="0" fillId="7" borderId="38" xfId="0" applyFill="1" applyBorder="1"/>
    <xf numFmtId="0" fontId="0" fillId="7" borderId="37" xfId="0" applyFill="1" applyBorder="1"/>
    <xf numFmtId="165" fontId="17" fillId="7" borderId="9" xfId="0" applyNumberFormat="1" applyFont="1" applyFill="1" applyBorder="1" applyAlignment="1">
      <alignment vertical="center"/>
    </xf>
    <xf numFmtId="44" fontId="17" fillId="7" borderId="9" xfId="1" applyFont="1" applyFill="1" applyBorder="1" applyAlignment="1" applyProtection="1">
      <alignment vertical="center"/>
    </xf>
    <xf numFmtId="0" fontId="17" fillId="9" borderId="9" xfId="0" applyFont="1" applyFill="1" applyBorder="1" applyAlignment="1">
      <alignment horizontal="center" vertical="center" wrapText="1"/>
    </xf>
    <xf numFmtId="165" fontId="17" fillId="21" borderId="0" xfId="1" applyNumberFormat="1" applyFont="1" applyFill="1" applyBorder="1" applyAlignment="1" applyProtection="1">
      <alignment vertical="center"/>
    </xf>
    <xf numFmtId="44" fontId="17" fillId="21" borderId="0" xfId="1" applyFont="1" applyFill="1" applyBorder="1" applyAlignment="1" applyProtection="1">
      <alignment vertical="center"/>
    </xf>
    <xf numFmtId="10" fontId="17" fillId="21" borderId="0" xfId="2" applyNumberFormat="1" applyFont="1" applyFill="1" applyBorder="1" applyAlignment="1" applyProtection="1">
      <alignment vertical="center"/>
    </xf>
    <xf numFmtId="44" fontId="17" fillId="21" borderId="0" xfId="1" applyFont="1" applyFill="1" applyBorder="1" applyAlignment="1" applyProtection="1">
      <alignment horizontal="center" vertical="center"/>
    </xf>
    <xf numFmtId="0" fontId="16" fillId="7" borderId="35" xfId="0" applyFont="1" applyFill="1" applyBorder="1" applyAlignment="1">
      <alignment vertical="center"/>
    </xf>
    <xf numFmtId="0" fontId="0" fillId="21" borderId="14" xfId="0" applyFill="1" applyBorder="1"/>
    <xf numFmtId="10" fontId="17" fillId="21" borderId="14" xfId="2" applyNumberFormat="1" applyFont="1" applyFill="1" applyBorder="1" applyAlignment="1" applyProtection="1">
      <alignment horizontal="center" vertical="center"/>
    </xf>
    <xf numFmtId="0" fontId="19" fillId="10" borderId="9" xfId="0" applyFont="1" applyFill="1" applyBorder="1" applyAlignment="1">
      <alignment horizontal="center" vertical="center" wrapText="1"/>
    </xf>
    <xf numFmtId="169" fontId="17" fillId="11" borderId="9" xfId="0" applyNumberFormat="1" applyFont="1" applyFill="1" applyBorder="1" applyAlignment="1">
      <alignment vertical="center"/>
    </xf>
    <xf numFmtId="0" fontId="28" fillId="4" borderId="9" xfId="0" applyFont="1" applyFill="1" applyBorder="1" applyAlignment="1">
      <alignment horizontal="center" vertical="center" wrapText="1"/>
    </xf>
    <xf numFmtId="165" fontId="31" fillId="7" borderId="9" xfId="0" applyNumberFormat="1" applyFont="1" applyFill="1" applyBorder="1" applyAlignment="1">
      <alignment vertical="center"/>
    </xf>
    <xf numFmtId="0" fontId="31" fillId="3" borderId="9" xfId="0" applyFont="1" applyFill="1" applyBorder="1" applyAlignment="1" applyProtection="1">
      <alignment horizontal="center" vertical="center"/>
      <protection locked="0"/>
    </xf>
    <xf numFmtId="0" fontId="31" fillId="3" borderId="26" xfId="0" applyFont="1" applyFill="1" applyBorder="1" applyAlignment="1" applyProtection="1">
      <alignment horizontal="center" vertical="center"/>
      <protection locked="0"/>
    </xf>
    <xf numFmtId="165" fontId="31" fillId="3" borderId="9" xfId="0" applyNumberFormat="1" applyFont="1" applyFill="1" applyBorder="1" applyAlignment="1" applyProtection="1">
      <alignment vertical="center"/>
      <protection locked="0"/>
    </xf>
    <xf numFmtId="0" fontId="31" fillId="3" borderId="9" xfId="0" applyFont="1" applyFill="1" applyBorder="1" applyAlignment="1" applyProtection="1">
      <alignment vertical="center"/>
      <protection locked="0"/>
    </xf>
    <xf numFmtId="165" fontId="30" fillId="3" borderId="9" xfId="0" applyNumberFormat="1" applyFont="1" applyFill="1" applyBorder="1" applyAlignment="1" applyProtection="1">
      <alignment horizontal="center" vertical="center"/>
      <protection locked="0"/>
    </xf>
    <xf numFmtId="168" fontId="29" fillId="0" borderId="0" xfId="0" applyNumberFormat="1" applyFont="1"/>
    <xf numFmtId="167" fontId="29" fillId="0" borderId="0" xfId="0" applyNumberFormat="1" applyFont="1"/>
    <xf numFmtId="0" fontId="29" fillId="0" borderId="0" xfId="0" applyFont="1" applyAlignment="1">
      <alignment vertical="center"/>
    </xf>
    <xf numFmtId="165" fontId="29" fillId="0" borderId="0" xfId="0" applyNumberFormat="1" applyFont="1" applyAlignment="1">
      <alignment vertical="center"/>
    </xf>
    <xf numFmtId="165" fontId="30" fillId="0" borderId="0" xfId="0" applyNumberFormat="1" applyFont="1" applyAlignment="1">
      <alignment vertical="center"/>
    </xf>
    <xf numFmtId="44" fontId="17" fillId="0" borderId="0" xfId="1" applyFont="1" applyBorder="1" applyAlignment="1" applyProtection="1">
      <alignment horizontal="center" vertical="center"/>
    </xf>
    <xf numFmtId="0" fontId="19" fillId="13" borderId="10" xfId="0" applyFont="1" applyFill="1" applyBorder="1" applyAlignment="1">
      <alignment vertical="center"/>
    </xf>
    <xf numFmtId="0" fontId="19" fillId="13" borderId="11" xfId="0" applyFont="1" applyFill="1" applyBorder="1" applyAlignment="1">
      <alignment vertical="center"/>
    </xf>
    <xf numFmtId="0" fontId="19" fillId="13" borderId="1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165" fontId="29" fillId="0" borderId="0" xfId="0" applyNumberFormat="1" applyFont="1"/>
    <xf numFmtId="0" fontId="17" fillId="7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44" fontId="17" fillId="3" borderId="9" xfId="1" applyFont="1" applyFill="1" applyBorder="1" applyAlignment="1" applyProtection="1">
      <alignment horizontal="center" vertical="center"/>
      <protection locked="0"/>
    </xf>
    <xf numFmtId="165" fontId="19" fillId="4" borderId="9" xfId="0" applyNumberFormat="1" applyFont="1" applyFill="1" applyBorder="1" applyAlignment="1">
      <alignment horizontal="center" vertical="center"/>
    </xf>
    <xf numFmtId="44" fontId="19" fillId="4" borderId="9" xfId="1" applyFont="1" applyFill="1" applyBorder="1" applyAlignment="1" applyProtection="1">
      <alignment horizontal="center" vertical="center"/>
    </xf>
    <xf numFmtId="10" fontId="17" fillId="3" borderId="9" xfId="2" applyNumberFormat="1" applyFont="1" applyFill="1" applyBorder="1" applyAlignment="1" applyProtection="1">
      <alignment horizontal="center" vertical="center"/>
      <protection locked="0"/>
    </xf>
    <xf numFmtId="0" fontId="30" fillId="8" borderId="9" xfId="0" applyFont="1" applyFill="1" applyBorder="1" applyAlignment="1">
      <alignment horizontal="center" vertical="center" wrapText="1"/>
    </xf>
    <xf numFmtId="44" fontId="19" fillId="5" borderId="9" xfId="1" applyFont="1" applyFill="1" applyBorder="1" applyAlignment="1" applyProtection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165" fontId="30" fillId="9" borderId="9" xfId="0" applyNumberFormat="1" applyFont="1" applyFill="1" applyBorder="1" applyAlignment="1">
      <alignment horizontal="center" vertical="center"/>
    </xf>
    <xf numFmtId="165" fontId="19" fillId="5" borderId="9" xfId="0" applyNumberFormat="1" applyFont="1" applyFill="1" applyBorder="1" applyAlignment="1">
      <alignment horizontal="center" vertical="center"/>
    </xf>
    <xf numFmtId="10" fontId="30" fillId="9" borderId="9" xfId="2" applyNumberFormat="1" applyFont="1" applyFill="1" applyBorder="1" applyAlignment="1" applyProtection="1">
      <alignment horizontal="center" vertical="center"/>
    </xf>
    <xf numFmtId="44" fontId="30" fillId="9" borderId="9" xfId="1" applyFont="1" applyFill="1" applyBorder="1" applyAlignment="1" applyProtection="1">
      <alignment horizontal="center" vertical="center"/>
    </xf>
    <xf numFmtId="165" fontId="29" fillId="9" borderId="9" xfId="0" applyNumberFormat="1" applyFont="1" applyFill="1" applyBorder="1" applyAlignment="1">
      <alignment horizontal="center" vertical="center"/>
    </xf>
    <xf numFmtId="165" fontId="30" fillId="21" borderId="0" xfId="0" applyNumberFormat="1" applyFont="1" applyFill="1" applyAlignment="1">
      <alignment horizontal="center" vertical="center"/>
    </xf>
    <xf numFmtId="169" fontId="17" fillId="21" borderId="0" xfId="0" applyNumberFormat="1" applyFont="1" applyFill="1" applyAlignment="1">
      <alignment vertical="center"/>
    </xf>
    <xf numFmtId="165" fontId="17" fillId="21" borderId="0" xfId="0" applyNumberFormat="1" applyFont="1" applyFill="1" applyAlignment="1">
      <alignment vertical="center"/>
    </xf>
    <xf numFmtId="0" fontId="17" fillId="21" borderId="0" xfId="0" applyFont="1" applyFill="1" applyAlignment="1">
      <alignment vertical="center"/>
    </xf>
    <xf numFmtId="10" fontId="17" fillId="7" borderId="9" xfId="2" applyNumberFormat="1" applyFont="1" applyFill="1" applyBorder="1" applyAlignment="1" applyProtection="1">
      <alignment horizontal="center" vertical="center"/>
    </xf>
    <xf numFmtId="167" fontId="29" fillId="0" borderId="0" xfId="2" applyNumberFormat="1" applyFont="1"/>
    <xf numFmtId="9" fontId="47" fillId="3" borderId="9" xfId="2" applyFont="1" applyFill="1" applyBorder="1" applyAlignment="1" applyProtection="1">
      <alignment horizontal="center" vertical="center"/>
      <protection locked="0"/>
    </xf>
    <xf numFmtId="0" fontId="0" fillId="21" borderId="15" xfId="0" applyFill="1" applyBorder="1" applyAlignment="1">
      <alignment horizontal="center"/>
    </xf>
    <xf numFmtId="0" fontId="0" fillId="21" borderId="16" xfId="0" applyFill="1" applyBorder="1" applyAlignment="1">
      <alignment horizontal="center"/>
    </xf>
    <xf numFmtId="0" fontId="0" fillId="21" borderId="17" xfId="0" applyFill="1" applyBorder="1" applyAlignment="1">
      <alignment horizontal="center"/>
    </xf>
    <xf numFmtId="0" fontId="34" fillId="9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8" fillId="13" borderId="2" xfId="0" applyFont="1" applyFill="1" applyBorder="1" applyAlignment="1">
      <alignment horizontal="center" vertical="center" wrapText="1"/>
    </xf>
    <xf numFmtId="0" fontId="28" fillId="13" borderId="3" xfId="0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 wrapText="1"/>
    </xf>
    <xf numFmtId="0" fontId="45" fillId="7" borderId="2" xfId="0" applyFont="1" applyFill="1" applyBorder="1" applyAlignment="1">
      <alignment horizontal="center" vertical="center"/>
    </xf>
    <xf numFmtId="0" fontId="45" fillId="7" borderId="3" xfId="0" applyFont="1" applyFill="1" applyBorder="1" applyAlignment="1">
      <alignment horizontal="center" vertical="center"/>
    </xf>
    <xf numFmtId="0" fontId="45" fillId="7" borderId="4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left" vertical="center"/>
    </xf>
    <xf numFmtId="0" fontId="21" fillId="7" borderId="3" xfId="0" applyFont="1" applyFill="1" applyBorder="1" applyAlignment="1">
      <alignment horizontal="left" vertical="center"/>
    </xf>
    <xf numFmtId="0" fontId="21" fillId="7" borderId="4" xfId="0" applyFont="1" applyFill="1" applyBorder="1" applyAlignment="1">
      <alignment horizontal="left" vertical="center"/>
    </xf>
    <xf numFmtId="0" fontId="21" fillId="7" borderId="15" xfId="0" applyFont="1" applyFill="1" applyBorder="1" applyAlignment="1">
      <alignment horizontal="left" vertical="center"/>
    </xf>
    <xf numFmtId="0" fontId="21" fillId="7" borderId="16" xfId="0" applyFont="1" applyFill="1" applyBorder="1" applyAlignment="1">
      <alignment horizontal="left" vertical="center"/>
    </xf>
    <xf numFmtId="0" fontId="21" fillId="7" borderId="17" xfId="0" applyFont="1" applyFill="1" applyBorder="1" applyAlignment="1">
      <alignment horizontal="left" vertical="center"/>
    </xf>
    <xf numFmtId="0" fontId="48" fillId="10" borderId="9" xfId="0" applyFont="1" applyFill="1" applyBorder="1" applyAlignment="1">
      <alignment horizontal="center" vertical="center" wrapText="1"/>
    </xf>
    <xf numFmtId="0" fontId="36" fillId="17" borderId="21" xfId="0" applyFont="1" applyFill="1" applyBorder="1" applyAlignment="1">
      <alignment horizontal="center" vertical="center" wrapText="1"/>
    </xf>
    <xf numFmtId="0" fontId="36" fillId="17" borderId="29" xfId="0" applyFont="1" applyFill="1" applyBorder="1" applyAlignment="1">
      <alignment horizontal="center" vertical="center" wrapText="1"/>
    </xf>
    <xf numFmtId="0" fontId="44" fillId="21" borderId="11" xfId="0" applyFont="1" applyFill="1" applyBorder="1" applyAlignment="1">
      <alignment horizontal="center" vertical="center"/>
    </xf>
    <xf numFmtId="0" fontId="44" fillId="21" borderId="12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/>
    </xf>
    <xf numFmtId="0" fontId="29" fillId="21" borderId="13" xfId="0" applyFont="1" applyFill="1" applyBorder="1" applyAlignment="1">
      <alignment horizontal="center"/>
    </xf>
    <xf numFmtId="0" fontId="21" fillId="15" borderId="10" xfId="0" applyFont="1" applyFill="1" applyBorder="1" applyAlignment="1">
      <alignment horizontal="center" vertical="center" wrapText="1"/>
    </xf>
    <xf numFmtId="0" fontId="21" fillId="15" borderId="11" xfId="0" applyFont="1" applyFill="1" applyBorder="1" applyAlignment="1">
      <alignment horizontal="center" vertical="center" wrapText="1"/>
    </xf>
    <xf numFmtId="0" fontId="21" fillId="15" borderId="4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6" fontId="4" fillId="7" borderId="9" xfId="0" applyNumberFormat="1" applyFont="1" applyFill="1" applyBorder="1" applyAlignment="1">
      <alignment horizontal="center" vertical="center"/>
    </xf>
    <xf numFmtId="0" fontId="18" fillId="22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" fillId="20" borderId="9" xfId="0" applyFont="1" applyFill="1" applyBorder="1" applyAlignment="1">
      <alignment horizontal="center" vertical="center" wrapText="1"/>
    </xf>
    <xf numFmtId="0" fontId="24" fillId="22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8" fillId="23" borderId="9" xfId="0" applyFont="1" applyFill="1" applyBorder="1" applyAlignment="1">
      <alignment horizontal="center" vertical="center" wrapText="1"/>
    </xf>
    <xf numFmtId="44" fontId="18" fillId="22" borderId="9" xfId="1" applyFont="1" applyFill="1" applyBorder="1" applyAlignment="1" applyProtection="1">
      <alignment horizontal="center" vertical="center" wrapText="1"/>
    </xf>
    <xf numFmtId="0" fontId="4" fillId="20" borderId="9" xfId="0" applyFont="1" applyFill="1" applyBorder="1" applyAlignment="1">
      <alignment horizontal="center"/>
    </xf>
    <xf numFmtId="0" fontId="8" fillId="25" borderId="9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99FF"/>
      <color rgb="FF008080"/>
      <color rgb="FF00CC99"/>
      <color rgb="FFFFCCFF"/>
      <color rgb="FFFF7C80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226496</xdr:colOff>
      <xdr:row>38</xdr:row>
      <xdr:rowOff>158677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E34E2B-A40E-4A4E-845B-CA757108B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94496" cy="7156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6F92-84F4-4302-8962-290F9FEE4F52}">
  <sheetPr>
    <pageSetUpPr fitToPage="1"/>
  </sheetPr>
  <dimension ref="A1:R47"/>
  <sheetViews>
    <sheetView showGridLines="0" tabSelected="1" topLeftCell="A27" zoomScale="30" zoomScaleNormal="30" workbookViewId="0">
      <selection activeCell="B38" sqref="B38"/>
    </sheetView>
  </sheetViews>
  <sheetFormatPr baseColWidth="10" defaultRowHeight="14.5" x14ac:dyDescent="0.35"/>
  <cols>
    <col min="1" max="1" width="6.54296875" customWidth="1"/>
    <col min="2" max="2" width="30.81640625" customWidth="1"/>
    <col min="3" max="3" width="58.1796875" customWidth="1"/>
    <col min="4" max="4" width="39.453125" customWidth="1"/>
    <col min="5" max="5" width="35.1796875" customWidth="1"/>
    <col min="6" max="6" width="34.1796875" customWidth="1"/>
    <col min="7" max="7" width="36.453125" customWidth="1"/>
    <col min="8" max="8" width="25.26953125" customWidth="1"/>
    <col min="9" max="9" width="40.7265625" customWidth="1"/>
    <col min="10" max="10" width="32.54296875" customWidth="1"/>
    <col min="11" max="11" width="34.81640625" customWidth="1"/>
    <col min="12" max="12" width="28.81640625" customWidth="1"/>
    <col min="13" max="13" width="42.6328125" customWidth="1"/>
    <col min="14" max="14" width="29.36328125" customWidth="1"/>
    <col min="15" max="16" width="6.7265625" hidden="1" customWidth="1"/>
  </cols>
  <sheetData>
    <row r="1" spans="1:16" ht="79" customHeight="1" x14ac:dyDescent="0.65">
      <c r="A1" s="179" t="s">
        <v>64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58"/>
      <c r="N1" s="58"/>
    </row>
    <row r="2" spans="1:16" ht="29" thickBot="1" x14ac:dyDescent="0.7">
      <c r="A2" s="58"/>
      <c r="B2" s="59"/>
      <c r="C2" s="59"/>
      <c r="D2" s="59"/>
      <c r="E2" s="59"/>
      <c r="F2" s="59"/>
      <c r="G2" s="59"/>
      <c r="H2" s="59"/>
      <c r="I2" s="59"/>
      <c r="J2" s="58"/>
      <c r="K2" s="58"/>
      <c r="L2" s="58"/>
      <c r="M2" s="58"/>
      <c r="N2" s="58"/>
    </row>
    <row r="3" spans="1:16" ht="46.5" customHeight="1" thickBot="1" x14ac:dyDescent="0.7">
      <c r="A3" s="58"/>
      <c r="B3" s="59"/>
      <c r="C3" s="60"/>
      <c r="D3" s="184" t="s">
        <v>33</v>
      </c>
      <c r="E3" s="185"/>
      <c r="F3" s="185"/>
      <c r="G3" s="186"/>
      <c r="H3" s="59"/>
      <c r="I3" s="59"/>
      <c r="J3" s="58"/>
      <c r="K3" s="58"/>
      <c r="L3" s="58"/>
      <c r="M3" s="58"/>
      <c r="N3" s="58"/>
    </row>
    <row r="4" spans="1:16" ht="29" thickBot="1" x14ac:dyDescent="0.7">
      <c r="A4" s="58"/>
      <c r="B4" s="59"/>
      <c r="C4" s="58"/>
      <c r="D4" s="61"/>
      <c r="E4" s="61"/>
      <c r="F4" s="62"/>
      <c r="G4" s="61"/>
      <c r="H4" s="59"/>
      <c r="I4" s="59"/>
      <c r="J4" s="58"/>
      <c r="K4" s="58"/>
      <c r="L4" s="58"/>
      <c r="M4" s="58"/>
      <c r="N4" s="58"/>
    </row>
    <row r="5" spans="1:16" ht="56.15" customHeight="1" thickBot="1" x14ac:dyDescent="0.7">
      <c r="A5" s="58"/>
      <c r="B5" s="59"/>
      <c r="C5" s="180" t="s">
        <v>25</v>
      </c>
      <c r="D5" s="181"/>
      <c r="E5" s="182"/>
      <c r="F5" s="181"/>
      <c r="G5" s="183"/>
      <c r="H5" s="59"/>
      <c r="I5" s="59"/>
      <c r="J5" s="58"/>
      <c r="K5" s="58"/>
      <c r="L5" s="58"/>
      <c r="M5" s="58"/>
      <c r="N5" s="58"/>
    </row>
    <row r="6" spans="1:16" ht="42.65" customHeight="1" x14ac:dyDescent="0.65">
      <c r="A6" s="58"/>
      <c r="B6" s="58"/>
      <c r="C6" s="114" t="s">
        <v>30</v>
      </c>
      <c r="D6" s="115"/>
      <c r="E6" s="138">
        <v>30</v>
      </c>
      <c r="F6" s="63"/>
      <c r="G6" s="64"/>
      <c r="H6" s="58"/>
      <c r="I6" s="58"/>
      <c r="J6" s="58"/>
      <c r="K6" s="58"/>
      <c r="L6" s="58"/>
      <c r="M6" s="58"/>
      <c r="N6" s="58"/>
    </row>
    <row r="7" spans="1:16" ht="37.5" customHeight="1" x14ac:dyDescent="0.65">
      <c r="A7" s="58"/>
      <c r="B7" s="58"/>
      <c r="C7" s="67" t="s">
        <v>0</v>
      </c>
      <c r="D7" s="68"/>
      <c r="E7" s="138">
        <v>2</v>
      </c>
      <c r="F7" s="65"/>
      <c r="G7" s="66"/>
      <c r="H7" s="58"/>
      <c r="I7" s="58"/>
      <c r="J7" s="58"/>
      <c r="K7" s="58"/>
      <c r="L7" s="58"/>
      <c r="M7" s="58"/>
      <c r="N7" s="58"/>
    </row>
    <row r="8" spans="1:16" ht="46" customHeight="1" x14ac:dyDescent="0.65">
      <c r="A8" s="58"/>
      <c r="B8" s="58"/>
      <c r="C8" s="67" t="s">
        <v>1</v>
      </c>
      <c r="D8" s="68"/>
      <c r="E8" s="139">
        <v>12</v>
      </c>
      <c r="F8" s="65"/>
      <c r="G8" s="66"/>
      <c r="H8" s="58"/>
      <c r="I8" s="58"/>
      <c r="J8" s="58"/>
      <c r="K8" s="58"/>
      <c r="L8" s="58"/>
      <c r="M8" s="58"/>
      <c r="N8" s="58"/>
    </row>
    <row r="9" spans="1:16" ht="60.65" customHeight="1" x14ac:dyDescent="0.65">
      <c r="A9" s="58"/>
      <c r="B9" s="58"/>
      <c r="C9" s="67" t="s">
        <v>24</v>
      </c>
      <c r="D9" s="68"/>
      <c r="E9" s="136" t="s">
        <v>2</v>
      </c>
      <c r="F9" s="136" t="s">
        <v>26</v>
      </c>
      <c r="G9" s="136" t="s">
        <v>3</v>
      </c>
      <c r="H9" s="69"/>
      <c r="I9" s="58"/>
      <c r="J9" s="58"/>
      <c r="K9" s="58"/>
      <c r="L9" s="58"/>
      <c r="M9" s="58"/>
      <c r="N9" s="58"/>
    </row>
    <row r="10" spans="1:16" s="3" customFormat="1" ht="50.15" customHeight="1" thickBot="1" x14ac:dyDescent="0.7">
      <c r="A10" s="61"/>
      <c r="B10" s="61"/>
      <c r="C10" s="70"/>
      <c r="D10" s="71"/>
      <c r="E10" s="140">
        <v>925.83</v>
      </c>
      <c r="F10" s="141">
        <v>248.11</v>
      </c>
      <c r="G10" s="137">
        <f>+E10+F10</f>
        <v>1173.94</v>
      </c>
      <c r="H10" s="72"/>
      <c r="I10" s="61"/>
      <c r="J10" s="61"/>
      <c r="K10" s="61"/>
      <c r="L10" s="61"/>
      <c r="M10" s="61"/>
      <c r="N10" s="61"/>
    </row>
    <row r="11" spans="1:16" ht="28.5" x14ac:dyDescent="0.65">
      <c r="A11" s="58"/>
      <c r="B11" s="58"/>
      <c r="C11" s="58"/>
      <c r="D11" s="58"/>
      <c r="E11" s="73"/>
      <c r="F11" s="58"/>
      <c r="G11" s="58"/>
      <c r="H11" s="58"/>
      <c r="I11" s="58"/>
      <c r="J11" s="58"/>
      <c r="K11" s="58"/>
      <c r="L11" s="58"/>
      <c r="M11" s="58"/>
      <c r="N11" s="58"/>
    </row>
    <row r="12" spans="1:16" ht="28.5" x14ac:dyDescent="0.6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6" ht="66" customHeight="1" thickBot="1" x14ac:dyDescent="0.7">
      <c r="A13" s="58"/>
      <c r="B13" s="207" t="s">
        <v>61</v>
      </c>
      <c r="C13" s="207"/>
      <c r="D13" s="207"/>
      <c r="E13" s="207"/>
      <c r="F13" s="207"/>
      <c r="G13" s="207"/>
      <c r="H13" s="207"/>
      <c r="I13" s="207"/>
      <c r="J13" s="74"/>
      <c r="K13" s="58"/>
      <c r="L13" s="58"/>
      <c r="M13" s="58"/>
      <c r="N13" s="58"/>
      <c r="O13" s="10"/>
    </row>
    <row r="14" spans="1:16" ht="95.15" customHeight="1" x14ac:dyDescent="0.65">
      <c r="A14" s="58"/>
      <c r="B14" s="85"/>
      <c r="C14" s="86" t="s">
        <v>4</v>
      </c>
      <c r="D14" s="86" t="s">
        <v>5</v>
      </c>
      <c r="E14" s="86" t="s">
        <v>6</v>
      </c>
      <c r="F14" s="87" t="s">
        <v>29</v>
      </c>
      <c r="G14" s="198" t="s">
        <v>7</v>
      </c>
      <c r="H14" s="88" t="s">
        <v>28</v>
      </c>
      <c r="I14" s="198" t="s">
        <v>8</v>
      </c>
      <c r="J14" s="58"/>
      <c r="K14" s="58"/>
      <c r="L14" s="58"/>
      <c r="M14" s="58"/>
      <c r="N14" s="58"/>
      <c r="O14" s="7" t="s">
        <v>7</v>
      </c>
      <c r="P14" s="8" t="s">
        <v>8</v>
      </c>
    </row>
    <row r="15" spans="1:16" ht="33.65" customHeight="1" x14ac:dyDescent="0.65">
      <c r="A15" s="58"/>
      <c r="B15" s="89" t="s">
        <v>34</v>
      </c>
      <c r="C15" s="90"/>
      <c r="D15" s="90">
        <v>40</v>
      </c>
      <c r="E15" s="90">
        <v>40</v>
      </c>
      <c r="F15" s="91">
        <f>+E6</f>
        <v>30</v>
      </c>
      <c r="G15" s="199"/>
      <c r="H15" s="92">
        <f>+E6</f>
        <v>30</v>
      </c>
      <c r="I15" s="199"/>
      <c r="J15" s="58"/>
      <c r="K15" s="58"/>
      <c r="L15" s="58"/>
      <c r="M15" s="58"/>
      <c r="N15" s="58"/>
      <c r="O15" s="12"/>
      <c r="P15" s="13"/>
    </row>
    <row r="16" spans="1:16" s="4" customFormat="1" ht="35.5" customHeight="1" x14ac:dyDescent="0.65">
      <c r="A16" s="61"/>
      <c r="B16" s="93" t="s">
        <v>22</v>
      </c>
      <c r="C16" s="94">
        <v>39838.120000000003</v>
      </c>
      <c r="D16" s="94">
        <f>C16/14</f>
        <v>2845.5800000000004</v>
      </c>
      <c r="E16" s="94">
        <f>+C16/12</f>
        <v>3319.8433333333337</v>
      </c>
      <c r="F16" s="95">
        <f>+D16*$F$15/$D$15</f>
        <v>2134.1850000000004</v>
      </c>
      <c r="G16" s="96" t="str">
        <f>IF(O16&gt;=1,"100% ADMITIDO", TEXT(O16,"0,0000%"))</f>
        <v>100% ADMITIDO</v>
      </c>
      <c r="H16" s="97">
        <f>+E16*$H$15/$E$15</f>
        <v>2489.8825000000006</v>
      </c>
      <c r="I16" s="98" t="str">
        <f>IF(P16&gt;=1, "100% ADMITIDO", TEXT(P16,"0,0000%"))</f>
        <v>100% ADMITIDO</v>
      </c>
      <c r="J16" s="61"/>
      <c r="K16" s="61"/>
      <c r="L16" s="61"/>
      <c r="M16" s="61"/>
      <c r="N16" s="61"/>
      <c r="O16" s="11">
        <f>+F16/$E$10</f>
        <v>2.3051586144324556</v>
      </c>
      <c r="P16" s="9">
        <f>+H16/$E$10</f>
        <v>2.6893517168378649</v>
      </c>
    </row>
    <row r="17" spans="1:16" s="5" customFormat="1" ht="35.5" customHeight="1" x14ac:dyDescent="0.65">
      <c r="A17" s="58"/>
      <c r="B17" s="93" t="s">
        <v>23</v>
      </c>
      <c r="C17" s="94">
        <v>38314</v>
      </c>
      <c r="D17" s="94">
        <f t="shared" ref="D17:D20" si="0">C17/14</f>
        <v>2736.7142857142858</v>
      </c>
      <c r="E17" s="94">
        <f t="shared" ref="E17:E20" si="1">+C17/12</f>
        <v>3192.8333333333335</v>
      </c>
      <c r="F17" s="95">
        <f t="shared" ref="F17:F20" si="2">+D17*$F$15/$D$15</f>
        <v>2052.5357142857147</v>
      </c>
      <c r="G17" s="96" t="str">
        <f>IF(O17&gt;=1,"100% ADMITIDO", TEXT(O17,"0,0000%"))</f>
        <v>100% ADMITIDO</v>
      </c>
      <c r="H17" s="97">
        <f t="shared" ref="H17:H20" si="3">+E17*$H$15/$E$15</f>
        <v>2394.625</v>
      </c>
      <c r="I17" s="98" t="str">
        <f>IF(P17&gt;=1, "100% ADMITIDO", TEXT(P17,"0,0000%"))</f>
        <v>100% ADMITIDO</v>
      </c>
      <c r="J17" s="58"/>
      <c r="K17" s="58"/>
      <c r="L17" s="58"/>
      <c r="M17" s="58"/>
      <c r="N17" s="58"/>
      <c r="O17" s="11">
        <f>+F17/$E$10</f>
        <v>2.2169682493392031</v>
      </c>
      <c r="P17" s="9">
        <f>+H17/$E$10</f>
        <v>2.5864629575624032</v>
      </c>
    </row>
    <row r="18" spans="1:16" ht="35.5" customHeight="1" x14ac:dyDescent="0.65">
      <c r="A18" s="58"/>
      <c r="B18" s="93" t="s">
        <v>9</v>
      </c>
      <c r="C18" s="94">
        <v>33652.85</v>
      </c>
      <c r="D18" s="94">
        <f t="shared" si="0"/>
        <v>2403.7750000000001</v>
      </c>
      <c r="E18" s="94">
        <f t="shared" si="1"/>
        <v>2804.4041666666667</v>
      </c>
      <c r="F18" s="95">
        <f t="shared" si="2"/>
        <v>1802.83125</v>
      </c>
      <c r="G18" s="96" t="str">
        <f>IF(O18&gt;=1,"100% ADMITIDO", TEXT(O18,"0,0000%"))</f>
        <v>100% ADMITIDO</v>
      </c>
      <c r="H18" s="97">
        <f t="shared" si="3"/>
        <v>2103.3031249999999</v>
      </c>
      <c r="I18" s="98" t="str">
        <f>IF(P18&gt;=1, "100% ADMITIDO", TEXT(P18,"0,0000%"))</f>
        <v>100% ADMITIDO</v>
      </c>
      <c r="J18" s="58"/>
      <c r="K18" s="58"/>
      <c r="L18" s="58"/>
      <c r="M18" s="58"/>
      <c r="N18" s="58"/>
      <c r="O18" s="11">
        <f>+F18/$E$10</f>
        <v>1.9472594860827581</v>
      </c>
      <c r="P18" s="9">
        <f>+H18/$E$10</f>
        <v>2.2718027337632178</v>
      </c>
    </row>
    <row r="19" spans="1:16" ht="35.5" customHeight="1" x14ac:dyDescent="0.65">
      <c r="A19" s="58"/>
      <c r="B19" s="93" t="s">
        <v>10</v>
      </c>
      <c r="C19" s="94">
        <v>25020.77</v>
      </c>
      <c r="D19" s="94">
        <f t="shared" si="0"/>
        <v>1787.1978571428572</v>
      </c>
      <c r="E19" s="94">
        <f t="shared" si="1"/>
        <v>2085.0641666666666</v>
      </c>
      <c r="F19" s="95">
        <f t="shared" si="2"/>
        <v>1340.3983928571429</v>
      </c>
      <c r="G19" s="96" t="str">
        <f t="shared" ref="G19:G20" si="4">IF(O19&gt;=1,"100% ADMITIDO", TEXT(O19,"0,0000%"))</f>
        <v>100% ADMITIDO</v>
      </c>
      <c r="H19" s="97">
        <f>+E19*$H$15/$E$15</f>
        <v>1563.7981249999998</v>
      </c>
      <c r="I19" s="98" t="str">
        <f t="shared" ref="I19:I20" si="5">IF(P19&gt;=1, "100% ADMITIDO", TEXT(P19,"0,0000%"))</f>
        <v>100% ADMITIDO</v>
      </c>
      <c r="J19" s="58"/>
      <c r="K19" s="58"/>
      <c r="L19" s="58"/>
      <c r="M19" s="58"/>
      <c r="N19" s="58"/>
      <c r="O19" s="11">
        <f>+F19/$E$10</f>
        <v>1.4477802543200617</v>
      </c>
      <c r="P19" s="9">
        <f>+H19/$E$10</f>
        <v>1.6890769633734053</v>
      </c>
    </row>
    <row r="20" spans="1:16" ht="35.5" customHeight="1" thickBot="1" x14ac:dyDescent="0.7">
      <c r="A20" s="58"/>
      <c r="B20" s="93" t="s">
        <v>11</v>
      </c>
      <c r="C20" s="94">
        <v>20069.03</v>
      </c>
      <c r="D20" s="94">
        <f t="shared" si="0"/>
        <v>1433.5021428571429</v>
      </c>
      <c r="E20" s="94">
        <f t="shared" si="1"/>
        <v>1672.4191666666666</v>
      </c>
      <c r="F20" s="95">
        <f t="shared" si="2"/>
        <v>1075.1266071428572</v>
      </c>
      <c r="G20" s="99" t="str">
        <f t="shared" si="4"/>
        <v>100% ADMITIDO</v>
      </c>
      <c r="H20" s="97">
        <f t="shared" si="3"/>
        <v>1254.3143749999999</v>
      </c>
      <c r="I20" s="100" t="str">
        <f t="shared" si="5"/>
        <v>100% ADMITIDO</v>
      </c>
      <c r="J20" s="58"/>
      <c r="K20" s="58"/>
      <c r="L20" s="58"/>
      <c r="M20" s="58"/>
      <c r="N20" s="58"/>
      <c r="O20" s="11">
        <f>+F20/$E$10</f>
        <v>1.1612570419438311</v>
      </c>
      <c r="P20" s="9">
        <f>+H20/$E$10</f>
        <v>1.3547998822678029</v>
      </c>
    </row>
    <row r="21" spans="1:16" ht="9.65" customHeight="1" x14ac:dyDescent="0.65">
      <c r="A21" s="58"/>
      <c r="B21" s="101"/>
      <c r="C21" s="102"/>
      <c r="D21" s="102"/>
      <c r="E21" s="102"/>
      <c r="F21" s="103"/>
      <c r="G21" s="104"/>
      <c r="H21" s="105"/>
      <c r="I21" s="106"/>
      <c r="J21" s="58"/>
      <c r="K21" s="58"/>
      <c r="L21" s="58"/>
      <c r="M21" s="58"/>
      <c r="N21" s="58"/>
    </row>
    <row r="22" spans="1:16" ht="9.65" customHeight="1" thickBot="1" x14ac:dyDescent="0.7">
      <c r="A22" s="58"/>
      <c r="B22" s="107"/>
      <c r="C22" s="108"/>
      <c r="D22" s="108"/>
      <c r="E22" s="108"/>
      <c r="F22" s="109"/>
      <c r="G22" s="110"/>
      <c r="H22" s="109"/>
      <c r="I22" s="111"/>
      <c r="J22" s="58"/>
      <c r="K22" s="58"/>
      <c r="L22" s="58"/>
      <c r="M22" s="58"/>
      <c r="N22" s="58"/>
    </row>
    <row r="23" spans="1:16" ht="53.5" customHeight="1" thickBot="1" x14ac:dyDescent="0.7">
      <c r="A23" s="58"/>
      <c r="B23" s="204" t="s">
        <v>62</v>
      </c>
      <c r="C23" s="205"/>
      <c r="D23" s="205"/>
      <c r="E23" s="205"/>
      <c r="F23" s="205"/>
      <c r="G23" s="205"/>
      <c r="H23" s="205"/>
      <c r="I23" s="206"/>
      <c r="J23" s="75"/>
      <c r="K23" s="58"/>
      <c r="L23" s="58"/>
      <c r="M23" s="58"/>
      <c r="N23" s="58"/>
    </row>
    <row r="24" spans="1:16" ht="57" customHeight="1" thickBot="1" x14ac:dyDescent="0.7">
      <c r="A24" s="58"/>
      <c r="B24" s="191" t="s">
        <v>31</v>
      </c>
      <c r="C24" s="192"/>
      <c r="D24" s="192"/>
      <c r="E24" s="192"/>
      <c r="F24" s="192"/>
      <c r="G24" s="192"/>
      <c r="H24" s="193"/>
      <c r="I24" s="112" t="s">
        <v>32</v>
      </c>
      <c r="J24" s="75"/>
      <c r="K24" s="58"/>
      <c r="L24" s="58"/>
      <c r="M24" s="58"/>
      <c r="N24" s="58"/>
    </row>
    <row r="25" spans="1:16" ht="67.5" customHeight="1" thickBot="1" x14ac:dyDescent="0.7">
      <c r="A25" s="58"/>
      <c r="B25" s="194" t="s">
        <v>35</v>
      </c>
      <c r="C25" s="195"/>
      <c r="D25" s="195"/>
      <c r="E25" s="195"/>
      <c r="F25" s="195"/>
      <c r="G25" s="195"/>
      <c r="H25" s="196"/>
      <c r="I25" s="113" t="s">
        <v>63</v>
      </c>
      <c r="J25" s="75"/>
      <c r="K25" s="58"/>
      <c r="L25" s="58"/>
      <c r="M25" s="58"/>
      <c r="N25" s="58"/>
    </row>
    <row r="26" spans="1:16" ht="57.65" customHeight="1" thickBot="1" x14ac:dyDescent="0.7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6" ht="45.65" customHeight="1" x14ac:dyDescent="0.65">
      <c r="A27" s="58"/>
      <c r="B27" s="149" t="s">
        <v>36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1"/>
      <c r="N27" s="152"/>
    </row>
    <row r="28" spans="1:16" ht="148" customHeight="1" x14ac:dyDescent="0.65">
      <c r="A28" s="58"/>
      <c r="B28" s="187" t="s">
        <v>27</v>
      </c>
      <c r="C28" s="154" t="s">
        <v>12</v>
      </c>
      <c r="D28" s="154" t="s">
        <v>13</v>
      </c>
      <c r="E28" s="154" t="s">
        <v>14</v>
      </c>
      <c r="F28" s="154" t="s">
        <v>15</v>
      </c>
      <c r="G28" s="154" t="s">
        <v>16</v>
      </c>
      <c r="H28" s="154" t="s">
        <v>17</v>
      </c>
      <c r="I28" s="154" t="s">
        <v>18</v>
      </c>
      <c r="J28" s="154" t="s">
        <v>19</v>
      </c>
      <c r="K28" s="154" t="s">
        <v>20</v>
      </c>
      <c r="L28" s="154" t="s">
        <v>21</v>
      </c>
      <c r="M28" s="154" t="s">
        <v>65</v>
      </c>
      <c r="N28" s="58"/>
    </row>
    <row r="29" spans="1:16" ht="53.5" customHeight="1" x14ac:dyDescent="0.65">
      <c r="A29" s="76"/>
      <c r="B29" s="187"/>
      <c r="C29" s="155">
        <v>30</v>
      </c>
      <c r="D29" s="156">
        <v>150</v>
      </c>
      <c r="E29" s="156">
        <v>53.78</v>
      </c>
      <c r="F29" s="156">
        <v>722.05</v>
      </c>
      <c r="G29" s="157">
        <f>+D29+E29+F29</f>
        <v>925.82999999999993</v>
      </c>
      <c r="H29" s="158">
        <f>+J29*I29</f>
        <v>248.110434</v>
      </c>
      <c r="I29" s="159">
        <v>0.31979999999999997</v>
      </c>
      <c r="J29" s="156">
        <v>775.83</v>
      </c>
      <c r="K29" s="156">
        <v>0</v>
      </c>
      <c r="L29" s="158">
        <f>+G29+H29-K29</f>
        <v>1173.9404339999999</v>
      </c>
      <c r="M29" s="156">
        <v>0</v>
      </c>
      <c r="N29" s="153"/>
      <c r="O29" s="2"/>
    </row>
    <row r="30" spans="1:16" ht="30.5" customHeight="1" x14ac:dyDescent="0.65">
      <c r="A30" s="58"/>
      <c r="B30" s="58"/>
      <c r="C30" s="58"/>
      <c r="D30" s="58"/>
      <c r="E30" s="58"/>
      <c r="F30" s="58"/>
      <c r="G30" s="58"/>
      <c r="H30" s="58"/>
      <c r="I30" s="143"/>
      <c r="J30" s="58"/>
      <c r="K30" s="58"/>
      <c r="L30" s="77"/>
      <c r="M30" s="78"/>
      <c r="N30" s="58"/>
      <c r="O30" s="2"/>
    </row>
    <row r="31" spans="1:16" ht="133.5" customHeight="1" x14ac:dyDescent="0.65">
      <c r="A31" s="58"/>
      <c r="B31" s="197" t="s">
        <v>75</v>
      </c>
      <c r="C31" s="197"/>
      <c r="D31" s="174">
        <v>1</v>
      </c>
      <c r="E31" s="58"/>
      <c r="F31" s="58"/>
      <c r="G31" s="58"/>
      <c r="H31" s="58"/>
      <c r="I31" s="173"/>
      <c r="J31" s="58"/>
      <c r="K31" s="58"/>
      <c r="L31" s="77"/>
      <c r="M31" s="78"/>
      <c r="N31" s="178" t="s">
        <v>73</v>
      </c>
      <c r="O31" s="2"/>
    </row>
    <row r="32" spans="1:16" ht="25.5" customHeight="1" x14ac:dyDescent="0.65">
      <c r="A32" s="58"/>
      <c r="B32" s="58"/>
      <c r="C32" s="144"/>
      <c r="D32" s="58"/>
      <c r="E32" s="58"/>
      <c r="F32" s="58"/>
      <c r="G32" s="58"/>
      <c r="H32" s="58"/>
      <c r="I32" s="143"/>
      <c r="J32" s="58"/>
      <c r="K32" s="58"/>
      <c r="L32" s="77"/>
      <c r="M32" s="78"/>
      <c r="N32" s="178"/>
      <c r="O32" s="2"/>
    </row>
    <row r="33" spans="1:18" ht="111.65" customHeight="1" x14ac:dyDescent="0.65">
      <c r="A33" s="58"/>
      <c r="B33" s="160" t="s">
        <v>38</v>
      </c>
      <c r="C33" s="162">
        <f>+C29</f>
        <v>30</v>
      </c>
      <c r="D33" s="163">
        <f>+D29*$D$31</f>
        <v>150</v>
      </c>
      <c r="E33" s="163">
        <f>+E29*$D$31</f>
        <v>53.78</v>
      </c>
      <c r="F33" s="163">
        <f>+F29*$D$31</f>
        <v>722.05</v>
      </c>
      <c r="G33" s="164">
        <f>+D33+E33+F33</f>
        <v>925.82999999999993</v>
      </c>
      <c r="H33" s="161">
        <f>+J33*I33</f>
        <v>248.110434</v>
      </c>
      <c r="I33" s="165">
        <f>+I29</f>
        <v>0.31979999999999997</v>
      </c>
      <c r="J33" s="166">
        <f>+J29*$D$31</f>
        <v>775.83</v>
      </c>
      <c r="K33" s="167">
        <f>+K29*D31</f>
        <v>0</v>
      </c>
      <c r="L33" s="161">
        <f>+G33+H33-K33</f>
        <v>1173.9404339999999</v>
      </c>
      <c r="M33" s="161">
        <f>+M29*D31</f>
        <v>0</v>
      </c>
      <c r="N33" s="172">
        <f>+B37/L33</f>
        <v>0.55369078462118981</v>
      </c>
    </row>
    <row r="34" spans="1:18" ht="65.150000000000006" customHeight="1" thickBot="1" x14ac:dyDescent="0.7">
      <c r="A34" s="58"/>
      <c r="B34" s="58"/>
      <c r="C34" s="145"/>
      <c r="D34" s="146"/>
      <c r="E34" s="146"/>
      <c r="F34" s="146"/>
      <c r="G34" s="147"/>
      <c r="H34" s="147"/>
      <c r="I34" s="79"/>
      <c r="J34" s="146"/>
      <c r="K34" s="145"/>
      <c r="L34" s="80"/>
      <c r="M34" s="148"/>
      <c r="N34" s="58"/>
      <c r="Q34" s="2"/>
      <c r="R34" s="6"/>
    </row>
    <row r="35" spans="1:18" ht="56.5" customHeight="1" x14ac:dyDescent="0.35">
      <c r="A35" s="202"/>
      <c r="B35" s="200" t="s">
        <v>70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1"/>
      <c r="Q35" s="2"/>
      <c r="R35" s="6"/>
    </row>
    <row r="36" spans="1:18" ht="144.5" customHeight="1" x14ac:dyDescent="0.35">
      <c r="A36" s="203"/>
      <c r="B36" s="134" t="s">
        <v>37</v>
      </c>
      <c r="C36" s="126" t="s">
        <v>12</v>
      </c>
      <c r="D36" s="126" t="s">
        <v>13</v>
      </c>
      <c r="E36" s="126" t="s">
        <v>14</v>
      </c>
      <c r="F36" s="126" t="s">
        <v>15</v>
      </c>
      <c r="G36" s="126" t="s">
        <v>16</v>
      </c>
      <c r="H36" s="126" t="s">
        <v>17</v>
      </c>
      <c r="I36" s="126" t="s">
        <v>18</v>
      </c>
      <c r="J36" s="126" t="s">
        <v>19</v>
      </c>
      <c r="K36" s="126" t="s">
        <v>20</v>
      </c>
      <c r="L36" s="126" t="s">
        <v>21</v>
      </c>
      <c r="M36" s="126" t="s">
        <v>72</v>
      </c>
      <c r="N36" s="132"/>
    </row>
    <row r="37" spans="1:18" ht="57.65" customHeight="1" x14ac:dyDescent="0.35">
      <c r="A37" s="203"/>
      <c r="B37" s="142">
        <v>650</v>
      </c>
      <c r="C37" s="135">
        <f>C33*$N$33</f>
        <v>16.610723538635696</v>
      </c>
      <c r="D37" s="81">
        <f>D33*$N$33</f>
        <v>83.053617693178467</v>
      </c>
      <c r="E37" s="81">
        <f>E33*$N$33</f>
        <v>29.77749039692759</v>
      </c>
      <c r="F37" s="81">
        <f>F33*$N$33</f>
        <v>399.79243103573009</v>
      </c>
      <c r="G37" s="124">
        <f>+D37+E37+F37</f>
        <v>512.62353912583615</v>
      </c>
      <c r="H37" s="125">
        <f>+J37*I37</f>
        <v>137.37646087416394</v>
      </c>
      <c r="I37" s="82">
        <f>+I29</f>
        <v>0.31979999999999997</v>
      </c>
      <c r="J37" s="83">
        <f>+J33*$N$33</f>
        <v>429.56992143265774</v>
      </c>
      <c r="K37" s="83">
        <f>+K33*$N$33</f>
        <v>0</v>
      </c>
      <c r="L37" s="125">
        <f>+G37+H37-K37</f>
        <v>650.00000000000011</v>
      </c>
      <c r="M37" s="84">
        <f>+M29*$N$33</f>
        <v>0</v>
      </c>
      <c r="N37" s="132"/>
    </row>
    <row r="38" spans="1:18" ht="57.65" customHeight="1" thickBot="1" x14ac:dyDescent="0.4">
      <c r="A38" s="203"/>
      <c r="B38" s="168"/>
      <c r="C38" s="169"/>
      <c r="D38" s="127"/>
      <c r="E38" s="127"/>
      <c r="F38" s="127"/>
      <c r="G38" s="170"/>
      <c r="H38" s="128"/>
      <c r="I38" s="129"/>
      <c r="J38" s="128"/>
      <c r="K38" s="171"/>
      <c r="L38" s="128"/>
      <c r="M38" s="130"/>
      <c r="N38" s="133"/>
    </row>
    <row r="39" spans="1:18" ht="59.5" customHeight="1" thickBot="1" x14ac:dyDescent="0.4">
      <c r="A39" s="203"/>
      <c r="B39" s="188" t="s">
        <v>71</v>
      </c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90"/>
    </row>
    <row r="40" spans="1:18" ht="48.65" customHeight="1" thickBot="1" x14ac:dyDescent="0.4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7"/>
    </row>
    <row r="41" spans="1:18" ht="101.15" customHeight="1" x14ac:dyDescent="0.35">
      <c r="E41" s="1"/>
      <c r="L41" s="14"/>
    </row>
    <row r="42" spans="1:18" ht="34.5" customHeight="1" x14ac:dyDescent="0.35">
      <c r="B42" s="131" t="s">
        <v>67</v>
      </c>
      <c r="C42" s="122"/>
      <c r="D42" s="122"/>
      <c r="E42" s="122"/>
      <c r="F42" s="122"/>
      <c r="G42" s="123"/>
      <c r="L42" s="14"/>
    </row>
    <row r="43" spans="1:18" ht="29.5" customHeight="1" x14ac:dyDescent="0.5">
      <c r="B43" s="117" t="s">
        <v>68</v>
      </c>
      <c r="G43" s="118"/>
    </row>
    <row r="44" spans="1:18" ht="29.5" customHeight="1" x14ac:dyDescent="0.5">
      <c r="B44" s="117" t="s">
        <v>69</v>
      </c>
      <c r="G44" s="118"/>
    </row>
    <row r="45" spans="1:18" ht="29.5" customHeight="1" x14ac:dyDescent="0.5">
      <c r="B45" s="119" t="s">
        <v>66</v>
      </c>
      <c r="C45" s="120"/>
      <c r="D45" s="120"/>
      <c r="E45" s="120"/>
      <c r="F45" s="120"/>
      <c r="G45" s="121"/>
    </row>
    <row r="46" spans="1:18" ht="29.5" customHeight="1" x14ac:dyDescent="0.5">
      <c r="B46" s="116"/>
    </row>
    <row r="47" spans="1:18" ht="21" x14ac:dyDescent="0.5">
      <c r="B47" s="116"/>
    </row>
  </sheetData>
  <mergeCells count="16">
    <mergeCell ref="A40:N40"/>
    <mergeCell ref="N31:N32"/>
    <mergeCell ref="A1:L1"/>
    <mergeCell ref="C5:G5"/>
    <mergeCell ref="D3:G3"/>
    <mergeCell ref="B28:B29"/>
    <mergeCell ref="B39:N39"/>
    <mergeCell ref="B24:H24"/>
    <mergeCell ref="B25:H25"/>
    <mergeCell ref="B31:C31"/>
    <mergeCell ref="G14:G15"/>
    <mergeCell ref="I14:I15"/>
    <mergeCell ref="B35:N35"/>
    <mergeCell ref="A35:A39"/>
    <mergeCell ref="B23:I23"/>
    <mergeCell ref="B13:I13"/>
  </mergeCells>
  <conditionalFormatting sqref="G16:G20">
    <cfRule type="containsText" dxfId="1" priority="2" operator="containsText" text="100%">
      <formula>NOT(ISERROR(SEARCH("100%",G16)))</formula>
    </cfRule>
  </conditionalFormatting>
  <conditionalFormatting sqref="I16:I20">
    <cfRule type="containsText" dxfId="0" priority="1" operator="containsText" text="100%">
      <formula>NOT(ISERROR(SEARCH("100%",I16)))</formula>
    </cfRule>
  </conditionalFormatting>
  <pageMargins left="0.7" right="0.7" top="0.75" bottom="0.75" header="0.3" footer="0.3"/>
  <pageSetup paperSize="9" scale="1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57D0-CB79-48EB-AB1C-C26DFEFA70A9}">
  <dimension ref="A1:T88"/>
  <sheetViews>
    <sheetView showGridLines="0" zoomScale="50" zoomScaleNormal="50" workbookViewId="0">
      <selection activeCell="I8" sqref="I8:I10"/>
    </sheetView>
  </sheetViews>
  <sheetFormatPr baseColWidth="10" defaultRowHeight="14.5" x14ac:dyDescent="0.35"/>
  <cols>
    <col min="1" max="1" width="14" customWidth="1"/>
    <col min="2" max="2" width="16.7265625" customWidth="1"/>
    <col min="3" max="3" width="15.54296875" customWidth="1"/>
    <col min="4" max="4" width="16" customWidth="1"/>
    <col min="5" max="5" width="18.453125" customWidth="1"/>
    <col min="6" max="6" width="3.54296875" customWidth="1"/>
    <col min="7" max="7" width="17.26953125" customWidth="1"/>
    <col min="8" max="8" width="11.1796875" customWidth="1"/>
    <col min="9" max="9" width="17.1796875" customWidth="1"/>
    <col min="10" max="10" width="13.81640625" style="1" customWidth="1"/>
    <col min="11" max="11" width="17" style="1" customWidth="1"/>
    <col min="12" max="12" width="4.1796875" customWidth="1"/>
    <col min="13" max="13" width="14.81640625" customWidth="1"/>
    <col min="14" max="14" width="11.453125" customWidth="1"/>
    <col min="15" max="15" width="14.1796875" customWidth="1"/>
    <col min="16" max="16" width="14.54296875" style="1" customWidth="1"/>
    <col min="17" max="17" width="14.453125" customWidth="1"/>
    <col min="19" max="19" width="11.81640625" bestFit="1" customWidth="1"/>
    <col min="20" max="20" width="14.453125" customWidth="1"/>
  </cols>
  <sheetData>
    <row r="1" spans="1:20" ht="40.5" customHeight="1" x14ac:dyDescent="0.35">
      <c r="A1" s="215" t="s">
        <v>60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4" spans="1:20" ht="45.65" customHeight="1" x14ac:dyDescent="0.35">
      <c r="A4" s="209" t="s">
        <v>74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</row>
    <row r="5" spans="1:20" ht="18" customHeight="1" x14ac:dyDescent="0.35"/>
    <row r="6" spans="1:20" ht="34.5" customHeight="1" x14ac:dyDescent="0.35">
      <c r="A6" s="216" t="s">
        <v>59</v>
      </c>
      <c r="B6" s="216"/>
      <c r="C6" s="216"/>
      <c r="D6" s="216"/>
      <c r="E6" s="216"/>
      <c r="F6" s="221"/>
      <c r="G6" s="222" t="s">
        <v>39</v>
      </c>
      <c r="H6" s="222"/>
      <c r="I6" s="222"/>
      <c r="J6" s="222"/>
      <c r="K6" s="222"/>
      <c r="L6" s="221"/>
      <c r="M6" s="222" t="s">
        <v>40</v>
      </c>
      <c r="N6" s="222"/>
      <c r="O6" s="222"/>
      <c r="P6" s="222"/>
      <c r="Q6" s="222"/>
    </row>
    <row r="7" spans="1:20" ht="50.15" customHeight="1" x14ac:dyDescent="0.35">
      <c r="A7" s="216"/>
      <c r="B7" s="216"/>
      <c r="C7" s="216"/>
      <c r="D7" s="216"/>
      <c r="E7" s="216"/>
      <c r="F7" s="221"/>
      <c r="G7" s="15" t="s">
        <v>41</v>
      </c>
      <c r="H7" s="16">
        <f>+'CALCULO LIM.SAL'!C37</f>
        <v>16.610723538635696</v>
      </c>
      <c r="I7" s="217" t="s">
        <v>42</v>
      </c>
      <c r="J7" s="217"/>
      <c r="K7" s="217"/>
      <c r="L7" s="221"/>
      <c r="M7" s="15" t="s">
        <v>41</v>
      </c>
      <c r="N7" s="16">
        <f>+'CALCULO LIM.SAL'!C37</f>
        <v>16.610723538635696</v>
      </c>
      <c r="O7" s="217" t="s">
        <v>42</v>
      </c>
      <c r="P7" s="217"/>
      <c r="Q7" s="217"/>
    </row>
    <row r="8" spans="1:20" ht="48.65" customHeight="1" x14ac:dyDescent="0.35">
      <c r="A8" s="218" t="s">
        <v>43</v>
      </c>
      <c r="B8" s="218"/>
      <c r="C8" s="219" t="s">
        <v>44</v>
      </c>
      <c r="D8" s="219" t="s">
        <v>45</v>
      </c>
      <c r="E8" s="219" t="s">
        <v>58</v>
      </c>
      <c r="F8" s="221"/>
      <c r="G8" s="213" t="s">
        <v>47</v>
      </c>
      <c r="H8" s="213"/>
      <c r="I8" s="220" t="s">
        <v>48</v>
      </c>
      <c r="J8" s="212" t="s">
        <v>49</v>
      </c>
      <c r="K8" s="212" t="s">
        <v>46</v>
      </c>
      <c r="L8" s="221"/>
      <c r="M8" s="213" t="s">
        <v>50</v>
      </c>
      <c r="N8" s="213"/>
      <c r="O8" s="212" t="s">
        <v>51</v>
      </c>
      <c r="P8" s="212" t="s">
        <v>49</v>
      </c>
      <c r="Q8" s="212" t="s">
        <v>52</v>
      </c>
    </row>
    <row r="9" spans="1:20" ht="40.5" customHeight="1" x14ac:dyDescent="0.35">
      <c r="A9" s="218"/>
      <c r="B9" s="218"/>
      <c r="C9" s="219"/>
      <c r="D9" s="219"/>
      <c r="E9" s="219"/>
      <c r="F9" s="221"/>
      <c r="G9" s="213"/>
      <c r="H9" s="213"/>
      <c r="I9" s="220"/>
      <c r="J9" s="212"/>
      <c r="K9" s="212"/>
      <c r="L9" s="221"/>
      <c r="M9" s="213"/>
      <c r="N9" s="213"/>
      <c r="O9" s="212"/>
      <c r="P9" s="212"/>
      <c r="Q9" s="212"/>
    </row>
    <row r="10" spans="1:20" s="18" customFormat="1" ht="42" customHeight="1" x14ac:dyDescent="0.35">
      <c r="A10" s="213" t="s">
        <v>53</v>
      </c>
      <c r="B10" s="213"/>
      <c r="C10" s="219"/>
      <c r="D10" s="17">
        <f>+'CALCULO LIM.SAL'!I29</f>
        <v>0.31979999999999997</v>
      </c>
      <c r="E10" s="219"/>
      <c r="F10" s="221"/>
      <c r="G10" s="214">
        <v>14</v>
      </c>
      <c r="H10" s="214"/>
      <c r="I10" s="220"/>
      <c r="J10" s="17">
        <f>+'CALCULO LIM.SAL'!I29</f>
        <v>0.31979999999999997</v>
      </c>
      <c r="K10" s="212"/>
      <c r="L10" s="221"/>
      <c r="M10" s="214">
        <v>12</v>
      </c>
      <c r="N10" s="214"/>
      <c r="O10" s="212"/>
      <c r="P10" s="17">
        <f>+'CALCULO LIM.SAL'!I29</f>
        <v>0.31979999999999997</v>
      </c>
      <c r="Q10" s="212"/>
    </row>
    <row r="11" spans="1:20" s="24" customFormat="1" ht="25.5" customHeight="1" x14ac:dyDescent="0.35">
      <c r="A11" s="19" t="s">
        <v>22</v>
      </c>
      <c r="B11" s="20">
        <f>+'CALCULO LIM.SAL'!C16</f>
        <v>39838.120000000003</v>
      </c>
      <c r="C11" s="21">
        <f>B11/14</f>
        <v>2845.5800000000004</v>
      </c>
      <c r="D11" s="21"/>
      <c r="E11" s="22">
        <f>+C11+D11</f>
        <v>2845.5800000000004</v>
      </c>
      <c r="F11" s="221"/>
      <c r="G11" s="211">
        <f>((B11/14)*$G$10)*$H$7/40</f>
        <v>16543.499940474838</v>
      </c>
      <c r="H11" s="211"/>
      <c r="I11" s="21">
        <f>G11/14</f>
        <v>1181.6785671767741</v>
      </c>
      <c r="J11" s="21">
        <f>I11*14/12*($J$10)</f>
        <v>440.88427341365434</v>
      </c>
      <c r="K11" s="23">
        <f>+I11+J11</f>
        <v>1622.5628405904286</v>
      </c>
      <c r="L11" s="221"/>
      <c r="M11" s="211">
        <f>((B11/12)*$M$10)*$N$7/40</f>
        <v>16543.499940474838</v>
      </c>
      <c r="N11" s="211"/>
      <c r="O11" s="21">
        <f>M11/12</f>
        <v>1378.6249950395697</v>
      </c>
      <c r="P11" s="21">
        <f>O11*$P$10</f>
        <v>440.88427341365434</v>
      </c>
      <c r="Q11" s="23">
        <f>+O11+P11</f>
        <v>1819.5092684532242</v>
      </c>
      <c r="T11" s="25"/>
    </row>
    <row r="12" spans="1:20" s="24" customFormat="1" ht="25.5" customHeight="1" x14ac:dyDescent="0.35">
      <c r="A12" s="19" t="s">
        <v>54</v>
      </c>
      <c r="B12" s="20">
        <f>+'CALCULO LIM.SAL'!C17</f>
        <v>38314</v>
      </c>
      <c r="C12" s="21">
        <f>B12/14</f>
        <v>2736.7142857142858</v>
      </c>
      <c r="D12" s="21"/>
      <c r="E12" s="22">
        <f t="shared" ref="E12:E15" si="0">+C12+D12</f>
        <v>2736.7142857142858</v>
      </c>
      <c r="F12" s="221"/>
      <c r="G12" s="211">
        <f>((B12/14)*$G$10)*$H$7/40</f>
        <v>15910.581541482203</v>
      </c>
      <c r="H12" s="211"/>
      <c r="I12" s="21">
        <f>G12/14</f>
        <v>1136.4701101058715</v>
      </c>
      <c r="J12" s="21">
        <f>I12*14/12*($J$10)</f>
        <v>424.01699808050057</v>
      </c>
      <c r="K12" s="23">
        <f>+I12+J12</f>
        <v>1560.4871081863721</v>
      </c>
      <c r="L12" s="221"/>
      <c r="M12" s="211">
        <f>((B12/12)*$M$10)*$N$7/40</f>
        <v>15910.581541482203</v>
      </c>
      <c r="N12" s="211"/>
      <c r="O12" s="21">
        <f t="shared" ref="O12:O15" si="1">M12/12</f>
        <v>1325.8817951235169</v>
      </c>
      <c r="P12" s="21">
        <f t="shared" ref="P12:P15" si="2">O12*$P$10</f>
        <v>424.01699808050068</v>
      </c>
      <c r="Q12" s="23">
        <f t="shared" ref="Q12:Q15" si="3">+O12+P12</f>
        <v>1749.8987932040177</v>
      </c>
      <c r="T12" s="25"/>
    </row>
    <row r="13" spans="1:20" s="24" customFormat="1" ht="25.5" customHeight="1" x14ac:dyDescent="0.35">
      <c r="A13" s="19" t="s">
        <v>55</v>
      </c>
      <c r="B13" s="20">
        <f>+'CALCULO LIM.SAL'!C18</f>
        <v>33652.85</v>
      </c>
      <c r="C13" s="21">
        <f>B13/14</f>
        <v>2403.7750000000001</v>
      </c>
      <c r="D13" s="21"/>
      <c r="E13" s="22">
        <f t="shared" si="0"/>
        <v>2403.7750000000001</v>
      </c>
      <c r="F13" s="221"/>
      <c r="G13" s="211">
        <f>((B13/14)*$G$10)*$H$7/40</f>
        <v>13974.954690929406</v>
      </c>
      <c r="H13" s="211"/>
      <c r="I13" s="21">
        <f>G13/14</f>
        <v>998.21104935210042</v>
      </c>
      <c r="J13" s="21">
        <f t="shared" ref="J13:J15" si="4">I13*14/12*($J$10)</f>
        <v>372.43254251326863</v>
      </c>
      <c r="K13" s="23">
        <f t="shared" ref="K13:K15" si="5">+I13+J13</f>
        <v>1370.643591865369</v>
      </c>
      <c r="L13" s="221"/>
      <c r="M13" s="211">
        <f>((B13/12)*$M$10)*$N$7/40</f>
        <v>13974.954690929406</v>
      </c>
      <c r="N13" s="211"/>
      <c r="O13" s="21">
        <f t="shared" si="1"/>
        <v>1164.5795575774505</v>
      </c>
      <c r="P13" s="21">
        <f t="shared" si="2"/>
        <v>372.43254251326863</v>
      </c>
      <c r="Q13" s="23">
        <f t="shared" si="3"/>
        <v>1537.0121000907191</v>
      </c>
      <c r="T13" s="25"/>
    </row>
    <row r="14" spans="1:20" s="24" customFormat="1" ht="25.5" customHeight="1" x14ac:dyDescent="0.35">
      <c r="A14" s="19" t="s">
        <v>56</v>
      </c>
      <c r="B14" s="20">
        <f>+'CALCULO LIM.SAL'!C19</f>
        <v>25020.77</v>
      </c>
      <c r="C14" s="21">
        <f>B14/14</f>
        <v>1787.1978571428572</v>
      </c>
      <c r="D14" s="21"/>
      <c r="E14" s="22">
        <f t="shared" si="0"/>
        <v>1787.1978571428572</v>
      </c>
      <c r="F14" s="221"/>
      <c r="G14" s="211">
        <f>((B14/14)*$G$10)*$H$7/40</f>
        <v>10390.327329844748</v>
      </c>
      <c r="H14" s="211"/>
      <c r="I14" s="21">
        <f>G14/14</f>
        <v>742.16623784605338</v>
      </c>
      <c r="J14" s="21">
        <f t="shared" si="4"/>
        <v>276.90222334036253</v>
      </c>
      <c r="K14" s="23">
        <f t="shared" si="5"/>
        <v>1019.0684611864159</v>
      </c>
      <c r="L14" s="221"/>
      <c r="M14" s="211">
        <f>((B14/12)*$M$10)*$N$7/40</f>
        <v>10390.327329844746</v>
      </c>
      <c r="N14" s="211"/>
      <c r="O14" s="21">
        <f t="shared" si="1"/>
        <v>865.86061082039544</v>
      </c>
      <c r="P14" s="21">
        <f t="shared" si="2"/>
        <v>276.90222334036241</v>
      </c>
      <c r="Q14" s="23">
        <f t="shared" si="3"/>
        <v>1142.7628341607578</v>
      </c>
      <c r="T14" s="25"/>
    </row>
    <row r="15" spans="1:20" s="24" customFormat="1" ht="25.5" customHeight="1" x14ac:dyDescent="0.35">
      <c r="A15" s="19" t="s">
        <v>57</v>
      </c>
      <c r="B15" s="20">
        <f>+'CALCULO LIM.SAL'!C20</f>
        <v>20069.03</v>
      </c>
      <c r="C15" s="21">
        <f>B15/14</f>
        <v>1433.5021428571429</v>
      </c>
      <c r="D15" s="21"/>
      <c r="E15" s="22">
        <f t="shared" si="0"/>
        <v>1433.5021428571429</v>
      </c>
      <c r="F15" s="221"/>
      <c r="G15" s="211">
        <f>((B15/14)*$G$10)*$H$7/40</f>
        <v>8334.027725464648</v>
      </c>
      <c r="H15" s="211"/>
      <c r="I15" s="21">
        <f t="shared" ref="I15" si="6">G15/14</f>
        <v>595.28769467604627</v>
      </c>
      <c r="J15" s="21">
        <f t="shared" si="4"/>
        <v>222.10183888363287</v>
      </c>
      <c r="K15" s="23">
        <f t="shared" si="5"/>
        <v>817.38953355967919</v>
      </c>
      <c r="L15" s="221"/>
      <c r="M15" s="211">
        <f>((B15/12)*$M$10)*$N$7/40</f>
        <v>8334.027725464648</v>
      </c>
      <c r="N15" s="211"/>
      <c r="O15" s="21">
        <f t="shared" si="1"/>
        <v>694.50231045538737</v>
      </c>
      <c r="P15" s="21">
        <f t="shared" si="2"/>
        <v>222.10183888363287</v>
      </c>
      <c r="Q15" s="23">
        <f t="shared" si="3"/>
        <v>916.6041493390203</v>
      </c>
      <c r="T15" s="25"/>
    </row>
    <row r="16" spans="1:20" ht="15.5" x14ac:dyDescent="0.35">
      <c r="C16" s="25"/>
    </row>
    <row r="17" spans="1:20" ht="15.5" x14ac:dyDescent="0.35">
      <c r="C17" s="25"/>
      <c r="H17" s="26"/>
    </row>
    <row r="18" spans="1:20" ht="15.5" x14ac:dyDescent="0.35">
      <c r="A18" s="27"/>
      <c r="C18" s="25"/>
    </row>
    <row r="19" spans="1:20" ht="15.5" x14ac:dyDescent="0.35">
      <c r="A19" s="28"/>
      <c r="B19" s="28"/>
      <c r="C19" s="25"/>
      <c r="D19" s="28"/>
      <c r="E19" s="28"/>
      <c r="F19" s="28"/>
      <c r="I19" s="26"/>
      <c r="J19" s="29"/>
      <c r="K19" s="29"/>
    </row>
    <row r="20" spans="1:20" ht="15.5" x14ac:dyDescent="0.35">
      <c r="A20" s="28"/>
      <c r="B20" s="28"/>
      <c r="C20" s="25"/>
      <c r="D20" s="28"/>
      <c r="E20" s="28"/>
      <c r="G20" s="30"/>
      <c r="I20" s="26"/>
      <c r="J20" s="29"/>
      <c r="K20" s="29"/>
      <c r="N20" s="28"/>
      <c r="O20" s="28"/>
      <c r="P20" s="28"/>
      <c r="Q20" s="28"/>
      <c r="R20" s="28"/>
      <c r="S20" s="28"/>
      <c r="T20" s="30"/>
    </row>
    <row r="21" spans="1:20" x14ac:dyDescent="0.35">
      <c r="A21" s="30"/>
      <c r="C21" s="30"/>
      <c r="D21" s="30"/>
      <c r="E21" s="30"/>
      <c r="F21" s="30"/>
      <c r="G21" s="30"/>
      <c r="N21" s="28"/>
      <c r="O21" s="28"/>
      <c r="P21" s="28"/>
      <c r="Q21" s="28"/>
      <c r="R21" s="28"/>
    </row>
    <row r="22" spans="1:20" x14ac:dyDescent="0.35">
      <c r="A22" s="31"/>
      <c r="B22" s="32"/>
      <c r="C22" s="33"/>
      <c r="D22" s="33"/>
      <c r="E22" s="33"/>
      <c r="F22" s="34"/>
      <c r="G22" s="30"/>
      <c r="I22" s="26"/>
      <c r="J22" s="29"/>
      <c r="K22" s="29"/>
      <c r="N22" s="30"/>
      <c r="Q22" s="30"/>
      <c r="R22" s="30"/>
      <c r="S22" s="30"/>
    </row>
    <row r="23" spans="1:20" x14ac:dyDescent="0.35">
      <c r="A23" s="31"/>
      <c r="B23" s="35"/>
      <c r="C23" s="33"/>
      <c r="D23" s="33"/>
      <c r="E23" s="33"/>
      <c r="F23" s="34"/>
      <c r="G23" s="30"/>
      <c r="N23" s="31"/>
      <c r="O23" s="35"/>
      <c r="P23" s="36"/>
      <c r="Q23" s="33"/>
      <c r="R23" s="33"/>
      <c r="S23" s="34"/>
      <c r="T23" s="30"/>
    </row>
    <row r="24" spans="1:20" x14ac:dyDescent="0.35">
      <c r="A24" s="31"/>
      <c r="B24" s="37"/>
      <c r="C24" s="33"/>
      <c r="D24" s="33"/>
      <c r="E24" s="33"/>
      <c r="F24" s="34"/>
      <c r="N24" s="31"/>
      <c r="O24" s="38"/>
      <c r="P24" s="39"/>
      <c r="R24" s="40"/>
      <c r="S24" s="34"/>
    </row>
    <row r="25" spans="1:20" x14ac:dyDescent="0.35">
      <c r="A25" s="31"/>
      <c r="B25" s="35"/>
      <c r="C25" s="33"/>
      <c r="D25" s="33"/>
      <c r="E25" s="33"/>
      <c r="F25" s="34"/>
      <c r="G25" s="30"/>
      <c r="I25" s="26"/>
      <c r="J25" s="29"/>
      <c r="K25" s="29"/>
      <c r="N25" s="31"/>
      <c r="S25" s="34"/>
    </row>
    <row r="26" spans="1:20" x14ac:dyDescent="0.35">
      <c r="A26" s="31"/>
      <c r="B26" s="32"/>
      <c r="C26" s="33"/>
      <c r="D26" s="33"/>
      <c r="E26" s="33"/>
      <c r="F26" s="34"/>
      <c r="G26" s="30"/>
      <c r="I26" s="26"/>
      <c r="J26" s="29"/>
      <c r="K26" s="29"/>
      <c r="N26" s="31"/>
      <c r="O26" s="38"/>
      <c r="P26" s="39"/>
      <c r="S26" s="34"/>
      <c r="T26" s="30"/>
    </row>
    <row r="27" spans="1:20" x14ac:dyDescent="0.35">
      <c r="A27" s="31"/>
      <c r="B27" s="35"/>
      <c r="C27" s="33"/>
      <c r="D27" s="33"/>
      <c r="E27" s="33"/>
      <c r="F27" s="34"/>
      <c r="G27" s="30"/>
      <c r="I27" s="26"/>
      <c r="J27" s="29"/>
      <c r="K27" s="29"/>
      <c r="N27" s="31"/>
      <c r="S27" s="34"/>
    </row>
    <row r="28" spans="1:20" x14ac:dyDescent="0.35">
      <c r="A28" s="31"/>
      <c r="B28" s="32"/>
      <c r="C28" s="33"/>
      <c r="D28" s="33"/>
      <c r="E28" s="33"/>
      <c r="F28" s="34"/>
      <c r="G28" s="30"/>
      <c r="I28" s="26"/>
      <c r="J28" s="29"/>
      <c r="K28" s="29"/>
      <c r="N28" s="31"/>
      <c r="O28" s="38"/>
      <c r="P28" s="39"/>
      <c r="S28" s="34"/>
    </row>
    <row r="29" spans="1:20" x14ac:dyDescent="0.35">
      <c r="A29" s="31"/>
      <c r="B29" s="35"/>
      <c r="C29" s="33"/>
      <c r="D29" s="33"/>
      <c r="E29" s="33"/>
      <c r="F29" s="34"/>
      <c r="N29" s="31"/>
      <c r="S29" s="34"/>
    </row>
    <row r="30" spans="1:20" x14ac:dyDescent="0.35">
      <c r="A30" s="31"/>
      <c r="C30" s="33"/>
      <c r="D30" s="33"/>
      <c r="E30" s="33"/>
      <c r="F30" s="34"/>
      <c r="G30" s="30"/>
      <c r="I30" s="26"/>
      <c r="J30" s="29"/>
      <c r="K30" s="29"/>
      <c r="N30" s="31"/>
      <c r="O30" s="38"/>
      <c r="P30" s="39"/>
      <c r="S30" s="34"/>
    </row>
    <row r="31" spans="1:20" x14ac:dyDescent="0.35">
      <c r="A31" s="31"/>
      <c r="B31" s="35"/>
      <c r="C31" s="33"/>
      <c r="D31" s="33"/>
      <c r="E31" s="33"/>
      <c r="F31" s="34"/>
      <c r="G31" s="30"/>
      <c r="N31" s="31"/>
      <c r="S31" s="34"/>
    </row>
    <row r="32" spans="1:20" x14ac:dyDescent="0.35">
      <c r="A32" s="31"/>
      <c r="B32" s="38"/>
      <c r="D32" s="40"/>
      <c r="E32" s="40"/>
      <c r="F32" s="34"/>
      <c r="G32" s="30"/>
      <c r="N32" s="31"/>
      <c r="O32" s="38"/>
      <c r="P32" s="39"/>
      <c r="S32" s="34"/>
    </row>
    <row r="33" spans="1:20" x14ac:dyDescent="0.35">
      <c r="A33" s="31"/>
      <c r="D33" s="40"/>
      <c r="E33" s="40"/>
      <c r="F33" s="34"/>
      <c r="G33" s="30"/>
      <c r="N33" s="31"/>
      <c r="R33" s="40"/>
      <c r="S33" s="34"/>
    </row>
    <row r="34" spans="1:20" x14ac:dyDescent="0.35">
      <c r="A34" s="31"/>
      <c r="B34" s="38"/>
      <c r="D34" s="40"/>
      <c r="E34" s="40"/>
      <c r="F34" s="34"/>
      <c r="G34" s="30"/>
      <c r="S34" s="34"/>
    </row>
    <row r="35" spans="1:20" x14ac:dyDescent="0.35">
      <c r="A35" s="31"/>
      <c r="C35" s="33"/>
      <c r="D35" s="33"/>
      <c r="E35" s="33"/>
      <c r="F35" s="34"/>
      <c r="G35" s="30"/>
      <c r="Q35" s="41"/>
      <c r="R35" s="41"/>
      <c r="S35" s="42"/>
    </row>
    <row r="36" spans="1:20" x14ac:dyDescent="0.35">
      <c r="A36" s="31"/>
      <c r="B36" s="38"/>
      <c r="D36" s="40"/>
      <c r="E36" s="40"/>
      <c r="F36" s="34"/>
      <c r="G36" s="30"/>
    </row>
    <row r="37" spans="1:20" x14ac:dyDescent="0.35">
      <c r="A37" s="31"/>
      <c r="C37" s="33"/>
      <c r="D37" s="33"/>
      <c r="E37" s="33"/>
      <c r="F37" s="34"/>
      <c r="G37" s="30"/>
      <c r="N37" s="208"/>
      <c r="O37" s="208"/>
      <c r="P37" s="208"/>
      <c r="Q37" s="208"/>
      <c r="R37" s="208"/>
      <c r="S37" s="208"/>
      <c r="T37" s="208"/>
    </row>
    <row r="38" spans="1:20" x14ac:dyDescent="0.35">
      <c r="A38" s="31"/>
      <c r="B38" s="38"/>
      <c r="D38" s="40"/>
      <c r="E38" s="40"/>
      <c r="F38" s="34"/>
      <c r="G38" s="30"/>
      <c r="N38" s="208"/>
      <c r="O38" s="208"/>
      <c r="P38" s="208"/>
      <c r="Q38" s="208"/>
      <c r="R38" s="208"/>
      <c r="S38" s="208"/>
      <c r="T38" s="208"/>
    </row>
    <row r="39" spans="1:20" x14ac:dyDescent="0.35">
      <c r="A39" s="31"/>
      <c r="C39" s="33"/>
      <c r="D39" s="33"/>
      <c r="E39" s="33"/>
      <c r="F39" s="34"/>
      <c r="G39" s="30"/>
      <c r="N39" s="208"/>
      <c r="O39" s="208"/>
      <c r="P39" s="208"/>
      <c r="Q39" s="208"/>
      <c r="R39" s="208"/>
      <c r="S39" s="208"/>
      <c r="T39" s="208"/>
    </row>
    <row r="40" spans="1:20" x14ac:dyDescent="0.35">
      <c r="A40" s="31"/>
      <c r="B40" s="38"/>
      <c r="D40" s="40"/>
      <c r="E40" s="40"/>
      <c r="F40" s="34"/>
      <c r="G40" s="30"/>
    </row>
    <row r="41" spans="1:20" x14ac:dyDescent="0.35">
      <c r="A41" s="31"/>
      <c r="D41" s="40"/>
      <c r="E41" s="40"/>
      <c r="F41" s="34"/>
      <c r="G41" s="30"/>
    </row>
    <row r="42" spans="1:20" x14ac:dyDescent="0.35">
      <c r="F42" s="34"/>
      <c r="G42" s="30"/>
    </row>
    <row r="43" spans="1:20" x14ac:dyDescent="0.35">
      <c r="C43" s="41"/>
      <c r="D43" s="41"/>
      <c r="E43" s="41"/>
      <c r="F43" s="42"/>
      <c r="G43" s="30"/>
    </row>
    <row r="44" spans="1:20" x14ac:dyDescent="0.35">
      <c r="G44" s="30"/>
    </row>
    <row r="47" spans="1:20" x14ac:dyDescent="0.35">
      <c r="A47" s="28"/>
      <c r="B47" s="28"/>
      <c r="C47" s="28"/>
      <c r="D47" s="28"/>
      <c r="E47" s="28"/>
      <c r="F47" s="28"/>
      <c r="G47" s="30"/>
      <c r="H47" s="30"/>
      <c r="I47" s="30"/>
      <c r="J47" s="28"/>
      <c r="K47" s="28"/>
      <c r="N47" s="28"/>
      <c r="O47" s="28"/>
      <c r="P47" s="28"/>
      <c r="Q47" s="28"/>
      <c r="R47" s="28"/>
      <c r="S47" s="28"/>
      <c r="T47" s="30"/>
    </row>
    <row r="48" spans="1:20" x14ac:dyDescent="0.35">
      <c r="A48" s="28"/>
      <c r="B48" s="28"/>
      <c r="C48" s="28"/>
      <c r="D48" s="28"/>
      <c r="E48" s="28"/>
      <c r="N48" s="28"/>
      <c r="O48" s="28"/>
      <c r="P48" s="28"/>
      <c r="Q48" s="28"/>
      <c r="R48" s="28"/>
    </row>
    <row r="49" spans="1:20" x14ac:dyDescent="0.35">
      <c r="A49" s="30"/>
      <c r="C49" s="30"/>
      <c r="D49" s="30"/>
      <c r="E49" s="30"/>
      <c r="F49" s="30"/>
      <c r="N49" s="30"/>
      <c r="Q49" s="30"/>
      <c r="R49" s="30"/>
      <c r="S49" s="30"/>
    </row>
    <row r="50" spans="1:20" x14ac:dyDescent="0.35">
      <c r="A50" s="30"/>
      <c r="C50" s="40"/>
      <c r="D50" s="40"/>
      <c r="E50" s="40"/>
      <c r="F50" s="34"/>
      <c r="N50" s="31"/>
      <c r="O50" s="32"/>
      <c r="P50" s="43"/>
      <c r="Q50" s="33"/>
      <c r="R50" s="33"/>
      <c r="S50" s="34"/>
      <c r="T50" s="30"/>
    </row>
    <row r="51" spans="1:20" x14ac:dyDescent="0.35">
      <c r="A51" s="30"/>
      <c r="B51" s="38"/>
      <c r="C51" s="40"/>
      <c r="D51" s="33"/>
      <c r="E51" s="33"/>
      <c r="F51" s="34"/>
      <c r="N51" s="31"/>
      <c r="O51" s="35"/>
      <c r="P51" s="36"/>
      <c r="Q51" s="33"/>
      <c r="R51" s="33"/>
      <c r="S51" s="34"/>
    </row>
    <row r="52" spans="1:20" x14ac:dyDescent="0.35">
      <c r="A52" s="30"/>
      <c r="C52" s="40"/>
      <c r="D52" s="40"/>
      <c r="E52" s="40"/>
      <c r="F52" s="34"/>
      <c r="N52" s="31"/>
      <c r="O52" s="37"/>
      <c r="P52" s="44"/>
      <c r="Q52" s="33"/>
      <c r="R52" s="33"/>
      <c r="S52" s="34"/>
    </row>
    <row r="53" spans="1:20" x14ac:dyDescent="0.35">
      <c r="A53" s="30"/>
      <c r="B53" s="38"/>
      <c r="C53" s="40"/>
      <c r="D53" s="40"/>
      <c r="E53" s="40"/>
      <c r="F53" s="34"/>
      <c r="I53" s="45"/>
      <c r="J53" s="46"/>
      <c r="K53" s="46"/>
      <c r="N53" s="31"/>
      <c r="O53" s="35"/>
      <c r="P53" s="36"/>
      <c r="Q53" s="33"/>
      <c r="R53" s="33"/>
      <c r="S53" s="34"/>
      <c r="T53" s="30"/>
    </row>
    <row r="54" spans="1:20" x14ac:dyDescent="0.35">
      <c r="A54" s="30"/>
      <c r="C54" s="40"/>
      <c r="D54" s="40"/>
      <c r="E54" s="40"/>
      <c r="F54" s="34"/>
      <c r="I54" s="45"/>
      <c r="J54" s="46"/>
      <c r="K54" s="46"/>
      <c r="N54" s="31"/>
      <c r="O54" s="32"/>
      <c r="P54" s="43"/>
      <c r="Q54" s="33"/>
      <c r="R54" s="33"/>
      <c r="S54" s="34"/>
    </row>
    <row r="55" spans="1:20" x14ac:dyDescent="0.35">
      <c r="A55" s="30"/>
      <c r="B55" s="38"/>
      <c r="C55" s="40"/>
      <c r="D55" s="40"/>
      <c r="E55" s="40"/>
      <c r="F55" s="34"/>
      <c r="I55" s="45"/>
      <c r="J55" s="46"/>
      <c r="K55" s="46"/>
      <c r="N55" s="31"/>
      <c r="O55" s="35"/>
      <c r="P55" s="36"/>
      <c r="Q55" s="33"/>
      <c r="R55" s="33"/>
      <c r="S55" s="34"/>
    </row>
    <row r="56" spans="1:20" x14ac:dyDescent="0.35">
      <c r="A56" s="30"/>
      <c r="C56" s="40"/>
      <c r="D56" s="40"/>
      <c r="E56" s="40"/>
      <c r="F56" s="34"/>
      <c r="H56" s="28"/>
      <c r="I56" s="47"/>
      <c r="J56" s="47"/>
      <c r="K56" s="47"/>
      <c r="N56" s="31"/>
      <c r="O56" s="32"/>
      <c r="P56" s="43"/>
      <c r="Q56" s="33"/>
      <c r="R56" s="33"/>
      <c r="S56" s="34"/>
      <c r="T56" s="30"/>
    </row>
    <row r="57" spans="1:20" x14ac:dyDescent="0.35">
      <c r="A57" s="30"/>
      <c r="B57" s="38"/>
      <c r="C57" s="40"/>
      <c r="D57" s="40"/>
      <c r="E57" s="40"/>
      <c r="F57" s="34"/>
      <c r="N57" s="31"/>
      <c r="O57" s="35"/>
      <c r="P57" s="36"/>
      <c r="Q57" s="33"/>
      <c r="R57" s="33"/>
      <c r="S57" s="34"/>
    </row>
    <row r="58" spans="1:20" x14ac:dyDescent="0.35">
      <c r="A58" s="30"/>
      <c r="C58" s="40"/>
      <c r="D58" s="40"/>
      <c r="E58" s="40"/>
      <c r="F58" s="34"/>
      <c r="N58" s="31"/>
      <c r="O58" s="30"/>
      <c r="P58" s="28"/>
      <c r="Q58" s="33"/>
      <c r="R58" s="33"/>
      <c r="S58" s="34"/>
    </row>
    <row r="59" spans="1:20" x14ac:dyDescent="0.35">
      <c r="F59" s="34"/>
      <c r="N59" s="31"/>
      <c r="O59" s="35"/>
      <c r="P59" s="36"/>
      <c r="Q59" s="33"/>
      <c r="R59" s="33"/>
      <c r="S59" s="34"/>
    </row>
    <row r="60" spans="1:20" x14ac:dyDescent="0.35">
      <c r="C60" s="41"/>
      <c r="D60" s="41"/>
      <c r="E60" s="41"/>
      <c r="F60" s="42"/>
      <c r="N60" s="31"/>
      <c r="O60" s="48"/>
      <c r="P60" s="49"/>
      <c r="Q60" s="33"/>
      <c r="R60" s="33"/>
      <c r="S60" s="34"/>
    </row>
    <row r="61" spans="1:20" x14ac:dyDescent="0.35">
      <c r="N61" s="31"/>
      <c r="O61" s="50"/>
      <c r="P61" s="51"/>
      <c r="Q61" s="33"/>
      <c r="R61" s="40"/>
      <c r="S61" s="34"/>
    </row>
    <row r="62" spans="1:20" x14ac:dyDescent="0.35">
      <c r="N62" s="31"/>
      <c r="O62" s="50"/>
      <c r="P62" s="51"/>
      <c r="R62" s="40"/>
      <c r="S62" s="34"/>
    </row>
    <row r="63" spans="1:20" x14ac:dyDescent="0.35">
      <c r="S63" s="34"/>
    </row>
    <row r="64" spans="1:20" x14ac:dyDescent="0.35">
      <c r="A64" s="28"/>
      <c r="B64" s="28"/>
      <c r="C64" s="28"/>
      <c r="D64" s="28"/>
      <c r="E64" s="28"/>
      <c r="F64" s="28"/>
      <c r="G64" s="30"/>
      <c r="Q64" s="41"/>
      <c r="R64" s="41"/>
      <c r="S64" s="42"/>
    </row>
    <row r="65" spans="1:18" x14ac:dyDescent="0.35">
      <c r="A65" s="28"/>
      <c r="B65" s="28"/>
      <c r="C65" s="28"/>
      <c r="D65" s="28"/>
      <c r="E65" s="28"/>
    </row>
    <row r="66" spans="1:18" x14ac:dyDescent="0.35">
      <c r="A66" s="30"/>
      <c r="C66" s="30"/>
      <c r="D66" s="30"/>
      <c r="E66" s="30"/>
      <c r="F66" s="30"/>
    </row>
    <row r="67" spans="1:18" x14ac:dyDescent="0.35">
      <c r="A67" s="31"/>
      <c r="B67" s="32"/>
      <c r="C67" s="33"/>
      <c r="D67" s="33"/>
      <c r="E67" s="33"/>
      <c r="F67" s="34"/>
    </row>
    <row r="68" spans="1:18" x14ac:dyDescent="0.35">
      <c r="A68" s="31"/>
      <c r="B68" s="35"/>
      <c r="C68" s="33"/>
      <c r="D68" s="33"/>
      <c r="E68" s="33"/>
      <c r="F68" s="34"/>
      <c r="G68" s="30"/>
    </row>
    <row r="69" spans="1:18" x14ac:dyDescent="0.35">
      <c r="A69" s="31"/>
      <c r="B69" s="37"/>
      <c r="C69" s="33"/>
      <c r="D69" s="33"/>
      <c r="E69" s="33"/>
      <c r="F69" s="34"/>
    </row>
    <row r="70" spans="1:18" x14ac:dyDescent="0.35">
      <c r="A70" s="31"/>
      <c r="B70" s="35"/>
      <c r="C70" s="33"/>
      <c r="D70" s="33"/>
      <c r="E70" s="33"/>
      <c r="F70" s="34"/>
    </row>
    <row r="71" spans="1:18" x14ac:dyDescent="0.35">
      <c r="A71" s="31"/>
      <c r="B71" s="32"/>
      <c r="C71" s="33"/>
      <c r="D71" s="33"/>
      <c r="E71" s="33"/>
      <c r="F71" s="34"/>
      <c r="G71" s="30"/>
    </row>
    <row r="72" spans="1:18" x14ac:dyDescent="0.35">
      <c r="A72" s="31"/>
      <c r="B72" s="35"/>
      <c r="C72" s="33"/>
      <c r="D72" s="33"/>
      <c r="E72" s="33"/>
      <c r="F72" s="34"/>
    </row>
    <row r="73" spans="1:18" x14ac:dyDescent="0.35">
      <c r="A73" s="31"/>
      <c r="B73" s="32"/>
      <c r="C73" s="33"/>
      <c r="D73" s="33"/>
      <c r="E73" s="33"/>
      <c r="F73" s="34"/>
    </row>
    <row r="74" spans="1:18" x14ac:dyDescent="0.35">
      <c r="A74" s="31"/>
      <c r="B74" s="35"/>
      <c r="C74" s="33"/>
      <c r="D74" s="33"/>
      <c r="E74" s="33"/>
      <c r="F74" s="34"/>
    </row>
    <row r="75" spans="1:18" x14ac:dyDescent="0.35">
      <c r="A75" s="31"/>
      <c r="B75" s="30"/>
      <c r="C75" s="33"/>
      <c r="D75" s="33"/>
      <c r="E75" s="33"/>
      <c r="F75" s="34"/>
    </row>
    <row r="76" spans="1:18" x14ac:dyDescent="0.35">
      <c r="A76" s="31"/>
      <c r="B76" s="35"/>
      <c r="C76" s="33"/>
      <c r="D76" s="33"/>
      <c r="E76" s="33"/>
      <c r="F76" s="34"/>
    </row>
    <row r="77" spans="1:18" x14ac:dyDescent="0.35">
      <c r="A77" s="31"/>
      <c r="B77" s="50"/>
      <c r="C77" s="40"/>
      <c r="D77" s="40"/>
      <c r="E77" s="40"/>
      <c r="F77" s="34"/>
    </row>
    <row r="78" spans="1:18" x14ac:dyDescent="0.35">
      <c r="A78" s="31"/>
      <c r="B78" s="30"/>
      <c r="C78" s="40"/>
      <c r="D78" s="40"/>
      <c r="E78" s="40"/>
      <c r="F78" s="34"/>
      <c r="H78" s="52"/>
      <c r="I78" s="52"/>
      <c r="J78" s="53"/>
      <c r="K78" s="53"/>
      <c r="L78" s="52"/>
      <c r="M78" s="52"/>
      <c r="N78" s="52"/>
      <c r="O78" s="52"/>
      <c r="P78" s="53"/>
      <c r="Q78" s="52"/>
      <c r="R78" s="52"/>
    </row>
    <row r="79" spans="1:18" x14ac:dyDescent="0.35">
      <c r="A79" s="31"/>
      <c r="B79" s="50"/>
      <c r="C79" s="40"/>
      <c r="D79" s="40"/>
      <c r="E79" s="40"/>
      <c r="F79" s="34"/>
      <c r="H79" s="52"/>
      <c r="I79" s="52"/>
      <c r="J79" s="53"/>
      <c r="K79" s="53"/>
      <c r="L79" s="54"/>
      <c r="M79" s="52"/>
      <c r="N79" s="55"/>
      <c r="O79" s="52"/>
      <c r="P79" s="53"/>
      <c r="Q79" s="52"/>
      <c r="R79" s="52"/>
    </row>
    <row r="80" spans="1:18" x14ac:dyDescent="0.35">
      <c r="A80" s="31"/>
      <c r="B80" s="30"/>
      <c r="C80" s="40"/>
      <c r="D80" s="40"/>
      <c r="E80" s="40"/>
      <c r="F80" s="34"/>
      <c r="H80" s="52"/>
      <c r="I80" s="52"/>
      <c r="J80" s="53"/>
      <c r="K80" s="53"/>
      <c r="L80" s="54"/>
      <c r="M80" s="52"/>
      <c r="N80" s="55"/>
      <c r="O80" s="52"/>
      <c r="P80" s="53"/>
      <c r="Q80" s="52"/>
      <c r="R80" s="52"/>
    </row>
    <row r="81" spans="1:18" x14ac:dyDescent="0.35">
      <c r="A81" s="31"/>
      <c r="B81" s="50"/>
      <c r="C81" s="40"/>
      <c r="D81" s="40"/>
      <c r="E81" s="40"/>
      <c r="F81" s="34"/>
      <c r="H81" s="52"/>
      <c r="I81" s="52"/>
      <c r="J81" s="53"/>
      <c r="K81" s="53"/>
      <c r="L81" s="54"/>
      <c r="M81" s="52"/>
      <c r="N81" s="56"/>
      <c r="O81" s="52"/>
      <c r="P81" s="53"/>
      <c r="Q81" s="52"/>
      <c r="R81" s="52"/>
    </row>
    <row r="82" spans="1:18" x14ac:dyDescent="0.35">
      <c r="A82" s="31"/>
      <c r="B82" s="30"/>
      <c r="C82" s="40"/>
      <c r="D82" s="40"/>
      <c r="E82" s="40"/>
      <c r="F82" s="34"/>
      <c r="H82" s="52"/>
      <c r="I82" s="52"/>
      <c r="J82" s="53"/>
      <c r="K82" s="53"/>
      <c r="L82" s="52"/>
      <c r="M82" s="52"/>
      <c r="N82" s="52"/>
      <c r="O82" s="52"/>
      <c r="P82" s="53"/>
      <c r="Q82" s="52"/>
      <c r="R82" s="52"/>
    </row>
    <row r="83" spans="1:18" x14ac:dyDescent="0.35">
      <c r="A83" s="31"/>
      <c r="B83" s="50"/>
      <c r="C83" s="40"/>
      <c r="D83" s="40"/>
      <c r="E83" s="40"/>
      <c r="F83" s="34"/>
    </row>
    <row r="84" spans="1:18" x14ac:dyDescent="0.35">
      <c r="A84" s="31"/>
      <c r="B84" s="30"/>
      <c r="C84" s="40"/>
      <c r="D84" s="40"/>
      <c r="E84" s="40"/>
      <c r="F84" s="34"/>
    </row>
    <row r="85" spans="1:18" x14ac:dyDescent="0.35">
      <c r="A85" s="31"/>
      <c r="B85" s="50"/>
      <c r="C85" s="40"/>
      <c r="D85" s="40"/>
      <c r="E85" s="40"/>
      <c r="F85" s="34"/>
    </row>
    <row r="86" spans="1:18" x14ac:dyDescent="0.35">
      <c r="A86" s="31"/>
      <c r="B86" s="30"/>
      <c r="C86" s="40"/>
      <c r="D86" s="40"/>
      <c r="E86" s="40"/>
      <c r="F86" s="34"/>
    </row>
    <row r="87" spans="1:18" x14ac:dyDescent="0.35">
      <c r="F87" s="57"/>
    </row>
    <row r="88" spans="1:18" x14ac:dyDescent="0.35">
      <c r="C88" s="40"/>
      <c r="D88" s="40"/>
      <c r="E88" s="40"/>
      <c r="F88" s="57"/>
    </row>
  </sheetData>
  <sheetProtection algorithmName="SHA-512" hashValue="gl/tTxFAZ3lgOhj0jtjYdOGGaZ2nBPAQXgMgPlVECVU2yPWo4OdXa2/HHG02Jb699eYHEM5meI8LBazbN0Z9vQ==" saltValue="CW5jmymh77O9wIPx+DUslA==" spinCount="100000" sheet="1" objects="1" scenarios="1"/>
  <mergeCells count="35">
    <mergeCell ref="G15:H15"/>
    <mergeCell ref="M15:N15"/>
    <mergeCell ref="C8:C10"/>
    <mergeCell ref="D8:D9"/>
    <mergeCell ref="E8:E10"/>
    <mergeCell ref="G8:H9"/>
    <mergeCell ref="I8:I10"/>
    <mergeCell ref="J8:J9"/>
    <mergeCell ref="F6:F15"/>
    <mergeCell ref="G6:K6"/>
    <mergeCell ref="L6:L15"/>
    <mergeCell ref="M6:Q6"/>
    <mergeCell ref="A1:Q1"/>
    <mergeCell ref="G14:H14"/>
    <mergeCell ref="M14:N14"/>
    <mergeCell ref="A6:E7"/>
    <mergeCell ref="I7:K7"/>
    <mergeCell ref="O7:Q7"/>
    <mergeCell ref="A8:B9"/>
    <mergeCell ref="N37:T39"/>
    <mergeCell ref="A4:Q4"/>
    <mergeCell ref="G11:H11"/>
    <mergeCell ref="M11:N11"/>
    <mergeCell ref="G12:H12"/>
    <mergeCell ref="M12:N12"/>
    <mergeCell ref="G13:H13"/>
    <mergeCell ref="M13:N13"/>
    <mergeCell ref="K8:K10"/>
    <mergeCell ref="M8:N9"/>
    <mergeCell ref="O8:O10"/>
    <mergeCell ref="P8:P9"/>
    <mergeCell ref="Q8:Q10"/>
    <mergeCell ref="A10:B10"/>
    <mergeCell ref="G10:H10"/>
    <mergeCell ref="M10:N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C31A-C24E-4A3E-BC0E-595BF0C5D4A4}">
  <dimension ref="A1"/>
  <sheetViews>
    <sheetView showGridLines="0" zoomScale="70" zoomScaleNormal="70" workbookViewId="0">
      <selection activeCell="A10" sqref="A1:XFD1048576"/>
    </sheetView>
  </sheetViews>
  <sheetFormatPr baseColWidth="10" defaultRowHeight="14.5" x14ac:dyDescent="0.35"/>
  <sheetData/>
  <sheetProtection algorithmName="SHA-512" hashValue="Rcvj/iNFgsobCzrnC8p67XwfeQl1ryHmIoTAl9eqSPTa9vCid381vokA1VuRI0zq4DF9FhQUZU1VURPw7hllng==" saltValue="e/V2k7Ugp0YYU20ovXVVW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8655ea150e5a3cabaa17863c1dc50af4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c6b2afa5045a96f6ee7b33b25d7b1aec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B40E8F-AFFA-4FCE-A4FC-F32C6F8250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2369D-2607-44B8-B20A-0B9D5A131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847A61-04B5-418E-AEE4-5FAFF1DC7078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CALCULO LIM.SAL</vt:lpstr>
      <vt:lpstr>COMPROB_MSC</vt:lpstr>
      <vt:lpstr>EQUIV_CONV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2025-07-22T07:41:48Z</cp:lastPrinted>
  <dcterms:created xsi:type="dcterms:W3CDTF">2024-12-13T07:29:56Z</dcterms:created>
  <dcterms:modified xsi:type="dcterms:W3CDTF">2025-12-16T11:28:14Z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